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workbookProtection workbookPassword="A23F" lockStructure="1"/>
  <bookViews>
    <workbookView showHorizontalScroll="0" xWindow="360" yWindow="372" windowWidth="14940" windowHeight="8580" firstSheet="2" activeTab="2"/>
  </bookViews>
  <sheets>
    <sheet name="Definitionen" sheetId="3" state="hidden" r:id="rId1"/>
    <sheet name="Mörtelbedarf" sheetId="1" state="hidden" r:id="rId2"/>
    <sheet name="Materialbedarf" sheetId="2" r:id="rId3"/>
    <sheet name="Steinauswahl" sheetId="4" r:id="rId4"/>
    <sheet name="Steinarten" sheetId="5" r:id="rId5"/>
  </sheets>
  <definedNames>
    <definedName name="_xlnm.Print_Area" localSheetId="2">Materialbedarf!$B$1:$G$59</definedName>
    <definedName name="_xlnm.Print_Area" localSheetId="4">Steinarten!$B$1:$F$20</definedName>
    <definedName name="_xlnm.Print_Area" localSheetId="3">Steinauswahl!$B$1:$F$49</definedName>
  </definedNames>
  <calcPr calcId="145621"/>
</workbook>
</file>

<file path=xl/calcChain.xml><?xml version="1.0" encoding="utf-8"?>
<calcChain xmlns="http://schemas.openxmlformats.org/spreadsheetml/2006/main">
  <c r="E22" i="2" l="1"/>
  <c r="B39" i="2"/>
  <c r="E36" i="2"/>
  <c r="E35" i="2"/>
  <c r="E34" i="2"/>
  <c r="E33" i="2"/>
  <c r="E32" i="2"/>
  <c r="E43" i="4"/>
  <c r="E42" i="4"/>
  <c r="E37" i="4"/>
  <c r="F31" i="4"/>
  <c r="F25" i="4"/>
  <c r="F24" i="4"/>
  <c r="F19" i="4"/>
  <c r="F13" i="4"/>
  <c r="F10" i="4"/>
  <c r="F8" i="4"/>
  <c r="F9" i="4"/>
  <c r="F30" i="4"/>
  <c r="F14" i="4"/>
  <c r="F4" i="3" l="1"/>
  <c r="F5" i="3"/>
  <c r="E17" i="2"/>
  <c r="E26" i="2"/>
  <c r="E30" i="2"/>
  <c r="F31" i="2"/>
  <c r="C33" i="2"/>
  <c r="C47" i="2"/>
  <c r="C48" i="2" s="1"/>
  <c r="E48" i="2"/>
  <c r="C54" i="2"/>
  <c r="F54" i="2"/>
  <c r="F55" i="2"/>
  <c r="F59" i="2" s="1"/>
  <c r="D26" i="1"/>
  <c r="E26" i="1"/>
  <c r="F26" i="1"/>
  <c r="G26" i="1"/>
  <c r="I26" i="1"/>
  <c r="K26" i="1"/>
  <c r="L26" i="1"/>
  <c r="D28" i="1"/>
  <c r="E28" i="1"/>
  <c r="F28" i="1"/>
  <c r="G28" i="1"/>
  <c r="I28" i="1"/>
  <c r="K28" i="1"/>
  <c r="L28" i="1"/>
  <c r="G42" i="1"/>
  <c r="A49" i="1"/>
  <c r="B49" i="1"/>
  <c r="C49" i="1"/>
  <c r="H49" i="1"/>
  <c r="J49" i="1"/>
  <c r="A51" i="1"/>
  <c r="H51" i="1"/>
  <c r="J51" i="1"/>
  <c r="A52" i="1"/>
  <c r="B52" i="1"/>
  <c r="A53" i="1"/>
  <c r="B53" i="1"/>
  <c r="F18" i="4"/>
  <c r="F23" i="4"/>
  <c r="E38" i="4"/>
  <c r="E39" i="4"/>
  <c r="E40" i="4"/>
  <c r="E41" i="4"/>
  <c r="E44" i="4"/>
  <c r="E45" i="4"/>
  <c r="E46" i="4"/>
  <c r="E47" i="4"/>
  <c r="E49" i="2" l="1"/>
  <c r="E51" i="2" s="1"/>
  <c r="C42" i="2"/>
  <c r="F46" i="2" l="1"/>
  <c r="C45" i="2" s="1"/>
  <c r="E55" i="2" s="1"/>
  <c r="E42" i="2"/>
  <c r="E59" i="2" l="1"/>
  <c r="F45" i="2"/>
</calcChain>
</file>

<file path=xl/comments1.xml><?xml version="1.0" encoding="utf-8"?>
<comments xmlns="http://schemas.openxmlformats.org/spreadsheetml/2006/main">
  <authors>
    <author>Dipl.-Ing. Hartmut Schwieger</author>
  </authors>
  <commentList>
    <comment ref="F13" authorId="0">
      <text>
        <r>
          <rPr>
            <b/>
            <sz val="8"/>
            <color indexed="81"/>
            <rFont val="Tahoma"/>
            <family val="2"/>
          </rPr>
          <t>Wand-Nr.
Es empfiehlt sich, die Wände im Grundriß zu nummerieren und je Wand ein Blatt zum Materialbedarf auszufüllen.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Wandlänge in m
(siehe Grundriß)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>Wandhöhe in m 
(siehe Wandansicht oder Gebäudeschnitt)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Kurzzeichen nach DIN V 106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Bezeichnung zur Bestellung</t>
        </r>
      </text>
    </comment>
    <comment ref="C42" authorId="0">
      <text>
        <r>
          <rPr>
            <b/>
            <sz val="8"/>
            <color indexed="81"/>
            <rFont val="Tahoma"/>
            <family val="2"/>
          </rPr>
          <t>Die Kimmschichthöhe ergibt sich aus Ausgleichsmörtel (max. 3 cm) und ggf. Kimmsteinen.</t>
        </r>
      </text>
    </comment>
    <comment ref="C47" authorId="0">
      <text>
        <r>
          <rPr>
            <b/>
            <sz val="8"/>
            <color indexed="81"/>
            <rFont val="Tahoma"/>
            <family val="2"/>
          </rPr>
          <t>Die Schichthöhe ergibt sich aus Steinhöhe und Dicke der Lagerfuge</t>
        </r>
      </text>
    </comment>
    <comment ref="E51" authorId="0">
      <text>
        <r>
          <rPr>
            <b/>
            <sz val="8"/>
            <color indexed="81"/>
            <rFont val="Tahoma"/>
            <family val="2"/>
          </rPr>
          <t>Anzahl der benötigten Steine</t>
        </r>
      </text>
    </comment>
    <comment ref="C54" authorId="0">
      <text>
        <r>
          <rPr>
            <b/>
            <sz val="8"/>
            <color indexed="81"/>
            <rFont val="Tahoma"/>
            <family val="2"/>
          </rPr>
          <t>Auftragsdicke Frischmörtel:
Normalmörtel: 15 mm
Dünnbettmörtel: 3-4 mm</t>
        </r>
      </text>
    </comment>
    <comment ref="E59" authorId="0">
      <text>
        <r>
          <rPr>
            <sz val="8"/>
            <color indexed="81"/>
            <rFont val="Tahoma"/>
            <family val="2"/>
          </rPr>
          <t xml:space="preserve">Mörtelbedarf
</t>
        </r>
      </text>
    </comment>
  </commentList>
</comments>
</file>

<file path=xl/sharedStrings.xml><?xml version="1.0" encoding="utf-8"?>
<sst xmlns="http://schemas.openxmlformats.org/spreadsheetml/2006/main" count="376" uniqueCount="207">
  <si>
    <t>Wanddicke</t>
  </si>
  <si>
    <t>11,5 cm</t>
  </si>
  <si>
    <t>17,5 cm</t>
  </si>
  <si>
    <t>24 cm</t>
  </si>
  <si>
    <t>30 cm</t>
  </si>
  <si>
    <t>36,5 cm</t>
  </si>
  <si>
    <t>Format</t>
  </si>
  <si>
    <t>Stein</t>
  </si>
  <si>
    <t>Mörtel</t>
  </si>
  <si>
    <t>DF</t>
  </si>
  <si>
    <t>–</t>
  </si>
  <si>
    <t>NF</t>
  </si>
  <si>
    <t>2 DF</t>
  </si>
  <si>
    <t>(32 · 2DF</t>
  </si>
  <si>
    <t>3 DF</t>
  </si>
  <si>
    <t>+32 · 3DF)</t>
  </si>
  <si>
    <t>(48 · 2DF</t>
  </si>
  <si>
    <t>4 DF</t>
  </si>
  <si>
    <t>+132 · 3DF)</t>
  </si>
  <si>
    <t>5 DF</t>
  </si>
  <si>
    <t>6 DF</t>
  </si>
  <si>
    <t>KS-R-Steine und KS-R-Blockstein in Normalmörtel (unvermörtelte Stoßfugen)</t>
  </si>
  <si>
    <t>Steinhöhe [mm]</t>
  </si>
  <si>
    <t>Wanddicke [cm]</t>
  </si>
  <si>
    <t>Steinhöhe h [mm]</t>
  </si>
  <si>
    <t xml:space="preserve">Mörtel in kg/m³: </t>
  </si>
  <si>
    <t>h = 123 mm ³ 40 kg/m³</t>
  </si>
  <si>
    <t>h = 248 mm ³ 20 kg/m³</t>
  </si>
  <si>
    <t>h = 498 mm ³ 10 kg/m³</t>
  </si>
  <si>
    <t>h = 623 mm ³  8  kg/m³</t>
  </si>
  <si>
    <t>Mörtelbedarf in kg</t>
  </si>
  <si>
    <r>
      <t>KS-Vollsteine und KS-Lochsteine in Normalmörtel</t>
    </r>
    <r>
      <rPr>
        <b/>
        <u/>
        <vertAlign val="superscript"/>
        <sz val="10"/>
        <rFont val="Arial"/>
        <family val="2"/>
      </rPr>
      <t>1)</t>
    </r>
    <r>
      <rPr>
        <b/>
        <u/>
        <sz val="10"/>
        <rFont val="Arial"/>
        <family val="2"/>
      </rPr>
      <t xml:space="preserve"> (mit Stoßfugenvermörtelung)</t>
    </r>
  </si>
  <si>
    <r>
      <t>Bedarf je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Wand</t>
    </r>
  </si>
  <si>
    <r>
      <t>Richtwerte für den Bedarf an Normalmörtel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Liter je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Wandfläche bei einer  Frischmörtelauftragsdicke von 15 mm und unvermörtelter Stoßfuge</t>
    </r>
  </si>
  <si>
    <r>
      <t>7</t>
    </r>
    <r>
      <rPr>
        <b/>
        <vertAlign val="superscript"/>
        <sz val="10"/>
        <rFont val="Arial"/>
        <family val="2"/>
      </rPr>
      <t>2)</t>
    </r>
  </si>
  <si>
    <r>
      <t>Richtwerte für den Bedarf an Dünnbettmörtel</t>
    </r>
    <r>
      <rPr>
        <b/>
        <vertAlign val="superscript"/>
        <sz val="10"/>
        <rFont val="Arial"/>
        <family val="2"/>
      </rPr>
      <t>1) 2)</t>
    </r>
    <r>
      <rPr>
        <b/>
        <sz val="10"/>
        <rFont val="Arial"/>
        <family val="2"/>
      </rPr>
      <t xml:space="preserve"> in kg Trockenmasse je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Wandfläche bei einer  Frischmörtelauftragsdicke von 3 - 4 mm und unvermörtelter Stoßfuge</t>
    </r>
  </si>
  <si>
    <r>
      <t>7</t>
    </r>
    <r>
      <rPr>
        <b/>
        <vertAlign val="superscript"/>
        <sz val="10"/>
        <rFont val="Arial"/>
        <family val="2"/>
      </rPr>
      <t>3)</t>
    </r>
  </si>
  <si>
    <r>
      <t>Richtwerte für den Mörtelbedarf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 in kg Trockenmasse je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Mauerwerk</t>
    </r>
  </si>
  <si>
    <r>
      <t>1)</t>
    </r>
    <r>
      <rPr>
        <sz val="10"/>
        <rFont val="Arial"/>
        <family val="2"/>
      </rPr>
      <t> Die angegebenen Werte sind durchschnittliche Verbrauchswerte üblicher Baustellen bei Auftrag mit einem Mörtelschlitten. Je nach Baustelle sind Mörtelverluste einzuplanen.</t>
    </r>
  </si>
  <si>
    <r>
      <t>2)</t>
    </r>
    <r>
      <rPr>
        <sz val="10"/>
        <rFont val="Arial"/>
        <family val="2"/>
      </rPr>
      <t> Die Werte gelten nur für Dünnbettmörtel die die zulässige Bandbreite für die Korngröße der Zuschlagstoffe ausschöpfen (DIN 1053: bis 1,0 mm; nach allgemeinen bauaufsichtlichen Zulassungen: über 1,0 mm) in Verbindung mit dafür geeigneten Zahnschienen (A</t>
    </r>
  </si>
  <si>
    <r>
      <t>3)</t>
    </r>
    <r>
      <rPr>
        <sz val="10"/>
        <rFont val="Arial"/>
        <family val="2"/>
      </rPr>
      <t xml:space="preserve"> Stoßfugen sind zu vermörteln</t>
    </r>
  </si>
  <si>
    <t>KS-R P-Plansteine und KS XL in Dünnbettmörtel</t>
  </si>
  <si>
    <t>Erdgeschoß</t>
  </si>
  <si>
    <t>Geschoß:</t>
  </si>
  <si>
    <t>Definitionen</t>
  </si>
  <si>
    <t>Wanddicke:</t>
  </si>
  <si>
    <t>Wandlänge:</t>
  </si>
  <si>
    <t>Wandhöhe:</t>
  </si>
  <si>
    <t>Wandfläche:</t>
  </si>
  <si>
    <t>qm</t>
  </si>
  <si>
    <t>cbm</t>
  </si>
  <si>
    <t>m</t>
  </si>
  <si>
    <t>Steinart</t>
  </si>
  <si>
    <t>Steinlänge</t>
  </si>
  <si>
    <t>Steinbreite</t>
  </si>
  <si>
    <t>Steinhöhe</t>
  </si>
  <si>
    <t>Länge:</t>
  </si>
  <si>
    <t>Höhe:</t>
  </si>
  <si>
    <t>mm</t>
  </si>
  <si>
    <t>KS</t>
  </si>
  <si>
    <t>KS L</t>
  </si>
  <si>
    <t>KS-R</t>
  </si>
  <si>
    <t>KS L-R</t>
  </si>
  <si>
    <t>KS-R P</t>
  </si>
  <si>
    <t>KS L-R P</t>
  </si>
  <si>
    <t>KS XL-RE</t>
  </si>
  <si>
    <t>KS XL-PE</t>
  </si>
  <si>
    <t>KS Vb</t>
  </si>
  <si>
    <t>KS Vm</t>
  </si>
  <si>
    <t>KS-P</t>
  </si>
  <si>
    <t>KS-F</t>
  </si>
  <si>
    <t>Art:</t>
  </si>
  <si>
    <t>Steinauswahl</t>
  </si>
  <si>
    <t>RDK:</t>
  </si>
  <si>
    <t>SFK:</t>
  </si>
  <si>
    <t>SFK</t>
  </si>
  <si>
    <t>RDK</t>
  </si>
  <si>
    <t>Mauerwerk</t>
  </si>
  <si>
    <t>Wand</t>
  </si>
  <si>
    <t>Außenwand</t>
  </si>
  <si>
    <t>Innenwand</t>
  </si>
  <si>
    <t>Vollstein</t>
  </si>
  <si>
    <t>Lochstein</t>
  </si>
  <si>
    <t>Planstein (Loch)</t>
  </si>
  <si>
    <t>Planstein (Voll)</t>
  </si>
  <si>
    <t>Rasterlement</t>
  </si>
  <si>
    <t>Planelement</t>
  </si>
  <si>
    <t>Bauplatte</t>
  </si>
  <si>
    <t>Fasenstein</t>
  </si>
  <si>
    <t>Verblender</t>
  </si>
  <si>
    <t>Vormauerstein</t>
  </si>
  <si>
    <t>Kurzzeichen:</t>
  </si>
  <si>
    <t>(siehe Grundriss)</t>
  </si>
  <si>
    <t>Steinlagen:</t>
  </si>
  <si>
    <t>Schichtmaß</t>
  </si>
  <si>
    <t>Raster</t>
  </si>
  <si>
    <t>Stück</t>
  </si>
  <si>
    <t>Mengenermittlung</t>
  </si>
  <si>
    <t>entspricht Wandvolumen:</t>
  </si>
  <si>
    <t>Geschoß</t>
  </si>
  <si>
    <t>Kellergeschoß</t>
  </si>
  <si>
    <t>1. Obergeschoß</t>
  </si>
  <si>
    <t>2. Obergeschoß</t>
  </si>
  <si>
    <t>3. Obergeschoß</t>
  </si>
  <si>
    <t>4. Obergeschoß</t>
  </si>
  <si>
    <t>Dachgeschoß</t>
  </si>
  <si>
    <t>Wand-Nr.:</t>
  </si>
  <si>
    <t>á</t>
  </si>
  <si>
    <t>Kimmschichthöhe:</t>
  </si>
  <si>
    <t>-</t>
  </si>
  <si>
    <t>2. Öffnungen werden übermessen.</t>
  </si>
  <si>
    <t>4. Evtl. erforderliche Ausgleichsschichten sind getrennt zu ermitteln.</t>
  </si>
  <si>
    <t>1. Die regionalen Lieferprogramme sind zu beachten!</t>
  </si>
  <si>
    <t>Mörtelart:</t>
  </si>
  <si>
    <t>Stoßfugen:</t>
  </si>
  <si>
    <t>cm</t>
  </si>
  <si>
    <t>Wandgeometrie</t>
  </si>
  <si>
    <t>6. Die Wanddicke ist gleich der Steindicke (Einsteinmauerwerk).</t>
  </si>
  <si>
    <t>2,0</t>
  </si>
  <si>
    <t>Breite (Wanddicke):</t>
  </si>
  <si>
    <t>Verlust/Mehrbedarf</t>
  </si>
  <si>
    <t>Mörtelverluste:</t>
  </si>
  <si>
    <t>Höhenausgleichs-/Kimmstein</t>
  </si>
  <si>
    <t>Wandhöhe (abzüglich Höhenausgleichs-/Kimmschicht):</t>
  </si>
  <si>
    <t>Stück/Steinlage</t>
  </si>
  <si>
    <t>Schichthöhe:</t>
  </si>
  <si>
    <t>Mehrbedarf:</t>
  </si>
  <si>
    <t>Steinmenge (einschließlich Mehrbedarf):</t>
  </si>
  <si>
    <t>Allgemeine Vorgaben</t>
  </si>
  <si>
    <r>
      <t>3. Warnmeldungen (</t>
    </r>
    <r>
      <rPr>
        <sz val="10"/>
        <color indexed="10"/>
        <rFont val="Arial"/>
        <family val="2"/>
      </rPr>
      <t>in Rot</t>
    </r>
    <r>
      <rPr>
        <sz val="10"/>
        <rFont val="Arial"/>
      </rPr>
      <t>) weisen auf widersprüchliche Angaben hin.</t>
    </r>
  </si>
  <si>
    <t>Hinweise zur Anwendung:</t>
  </si>
  <si>
    <t>Steinmenge (rechnerisch):</t>
  </si>
  <si>
    <t>Mörtel (inkl. Verluste, ohne Kimmschicht):</t>
  </si>
  <si>
    <t>Mörtel (ohne Verluste, ohne Kimmschicht):</t>
  </si>
  <si>
    <t>Hinweis:</t>
  </si>
  <si>
    <t>1. Witterungseinfluß (Frostwiderstand)</t>
  </si>
  <si>
    <t>2. Arbeitstechnik</t>
  </si>
  <si>
    <t>3. Mörtel</t>
  </si>
  <si>
    <t>4.1. Putz oder sichtbares Mauerwerk</t>
  </si>
  <si>
    <t>4.2 Stoßfugen</t>
  </si>
  <si>
    <t>Für die oben genannten Vorgaben ist der Einsatz folgender Steinarten möglich:</t>
  </si>
  <si>
    <t>Kurzzeichen</t>
  </si>
  <si>
    <t>KS F</t>
  </si>
  <si>
    <t>Kurz­
zeichen</t>
  </si>
  <si>
    <t>Schicht­
höhe [cm]</t>
  </si>
  <si>
    <t>Eigenschaften und Anwendungsbereiche</t>
  </si>
  <si>
    <t>KS-Vollsteine</t>
  </si>
  <si>
    <t>KS-R-Blocksteine</t>
  </si>
  <si>
    <t>KS-Plansteine
KS-R-Plansteine</t>
  </si>
  <si>
    <t>KS-Fasensteine</t>
  </si>
  <si>
    <t>5.</t>
  </si>
  <si>
    <t>6.</t>
  </si>
  <si>
    <t>b) Lochsteine mit einem Lochanteil &gt; 15 % der Lagerfläche</t>
  </si>
  <si>
    <t>7.</t>
  </si>
  <si>
    <t>KS-Lochsteine</t>
  </si>
  <si>
    <t>8.</t>
  </si>
  <si>
    <t>9.</t>
  </si>
  <si>
    <t>KS L P
KS L-R P</t>
  </si>
  <si>
    <t>10.</t>
  </si>
  <si>
    <t>KS Vm
oder
KS VmL</t>
  </si>
  <si>
    <t>11.</t>
  </si>
  <si>
    <r>
      <t xml:space="preserve">a) Vollsteine mit einem Lochanteil </t>
    </r>
    <r>
      <rPr>
        <b/>
        <sz val="11"/>
        <rFont val="Symbol"/>
        <family val="1"/>
        <charset val="2"/>
      </rPr>
      <t>£</t>
    </r>
    <r>
      <rPr>
        <b/>
        <sz val="11"/>
        <rFont val="Arial"/>
        <family val="2"/>
      </rPr>
      <t xml:space="preserve"> 15 % der Lagerfläche</t>
    </r>
  </si>
  <si>
    <r>
      <t>1.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 </t>
    </r>
  </si>
  <si>
    <r>
      <t>£</t>
    </r>
    <r>
      <rPr>
        <sz val="9"/>
        <rFont val="Arial"/>
        <family val="2"/>
      </rPr>
      <t xml:space="preserve"> 12,5</t>
    </r>
  </si>
  <si>
    <r>
      <t>2.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 </t>
    </r>
  </si>
  <si>
    <r>
      <t xml:space="preserve">&gt; </t>
    </r>
    <r>
      <rPr>
        <sz val="9"/>
        <rFont val="Arial"/>
        <family val="2"/>
      </rPr>
      <t xml:space="preserve">12,5
</t>
    </r>
    <r>
      <rPr>
        <sz val="9"/>
        <rFont val="Symbol"/>
        <family val="1"/>
        <charset val="2"/>
      </rPr>
      <t>£</t>
    </r>
    <r>
      <rPr>
        <sz val="9"/>
        <rFont val="Arial"/>
        <family val="2"/>
      </rPr>
      <t xml:space="preserve"> 25</t>
    </r>
  </si>
  <si>
    <r>
      <t>3.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 </t>
    </r>
  </si>
  <si>
    <r>
      <t>£</t>
    </r>
    <r>
      <rPr>
        <sz val="9"/>
        <rFont val="Arial"/>
        <family val="2"/>
      </rPr>
      <t xml:space="preserve"> 25</t>
    </r>
  </si>
  <si>
    <r>
      <t>4.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 </t>
    </r>
  </si>
  <si>
    <r>
      <t>KS XL-Plan-
elemente</t>
    </r>
    <r>
      <rPr>
        <vertAlign val="superscript"/>
        <sz val="9"/>
        <rFont val="Arial"/>
        <family val="2"/>
      </rPr>
      <t>1)</t>
    </r>
  </si>
  <si>
    <r>
      <t>³</t>
    </r>
    <r>
      <rPr>
        <sz val="9"/>
        <rFont val="Arial"/>
        <family val="2"/>
      </rPr>
      <t xml:space="preserve"> 50
</t>
    </r>
    <r>
      <rPr>
        <sz val="9"/>
        <rFont val="Symbol"/>
        <family val="1"/>
        <charset val="2"/>
      </rPr>
      <t>£</t>
    </r>
    <r>
      <rPr>
        <sz val="9"/>
        <rFont val="Arial"/>
        <family val="2"/>
      </rPr>
      <t xml:space="preserve"> 62,5</t>
    </r>
  </si>
  <si>
    <t>Zur Bedeutung der Steinarten siehe Seite "Steinarten und Steinbezeichnungen"</t>
  </si>
  <si>
    <t>Die angegebenen Werte sind durchschnittliche Verbrauchswerte üblicher Baustellen bei 
Auftrag mit einem Mörtelschlitten. Je nach Baustelle sind Mörtelverluste einzuplanen.</t>
  </si>
  <si>
    <t>7. Eingaben nur in den gelb markierten Feldern, Pull-Down-Menüs etc.</t>
  </si>
  <si>
    <t>5. Grundrißpläne werden vorausgesetzt. Wände sind zu bezeichnen.</t>
  </si>
  <si>
    <t>Die Kalksandsteinindustrie stellt Produkte für verschiedene Anwendungsbereiche zur Verfügung. Um Ihnen eine Hilfestellung zu geben, welche Steine für den gewünschten Anwendungszweck geeignet sind, beantworten Sie die folgenden Fragen:</t>
  </si>
  <si>
    <t>Materialbedarf zur Erstellung von Kalksandstein-Mauerwerk</t>
  </si>
  <si>
    <t>Kalksandstein – Steinarten und -bezeichnungen</t>
  </si>
  <si>
    <t>Kalksandstein – Steinauswahl</t>
  </si>
  <si>
    <t>Steinbezeichnung nach DIN EN 771-2 (für die Bestellung)</t>
  </si>
  <si>
    <t>Bezeichnung
nach DIN 20000-402</t>
  </si>
  <si>
    <t>KS XL-E</t>
  </si>
  <si>
    <t>Elektro-Rasterelement</t>
  </si>
  <si>
    <t>Wie Zeile 3; Lieferung von Regelelementen der Länge 498 mm sowie Ergänzungselementen der Längen 373 mm und 248 mm</t>
  </si>
  <si>
    <t>Wie Zeile 5, jedoch mit durchgehenden Installa- tionskanälen (KS -E-Steine)</t>
  </si>
  <si>
    <t>Für tragendes und nicht tragendes Mauerwerk in Normalmauermörtel versetzt.</t>
  </si>
  <si>
    <t>Wie Zeile 1, zusätzlich mit Nut-Feder-System an den Stirnseiten; Stoßfugenvermörtelung kann daher im Regelfall entfallen.</t>
  </si>
  <si>
    <t>KS-Plansteine 
KS -R-Plansteine</t>
  </si>
  <si>
    <t>Wie Zeile 2, aufgrund höherer Anforderungen an die Abmaßklasse (Toleranzen) zum Verset- zen in Dünnbettmörtel geeignet.</t>
  </si>
  <si>
    <t>Wie Zeile 3, jedoch mit beidseitig umlaufender Fase an der Sichtseite von ca. 4 bis 7 mm.</t>
  </si>
  <si>
    <r>
      <t>KS XL-Raster-
elemente</t>
    </r>
    <r>
      <rPr>
        <vertAlign val="superscript"/>
        <sz val="9"/>
        <rFont val="Arial"/>
        <family val="2"/>
      </rPr>
      <t>1)</t>
    </r>
  </si>
  <si>
    <t>KS XL-Raster-
elemente</t>
  </si>
  <si>
    <r>
      <t>³</t>
    </r>
    <r>
      <rPr>
        <sz val="9"/>
        <rFont val="Arial"/>
        <family val="2"/>
      </rPr>
      <t xml:space="preserve"> 50
</t>
    </r>
    <r>
      <rPr>
        <sz val="9"/>
        <rFont val="Symbol"/>
        <family val="1"/>
        <charset val="2"/>
      </rPr>
      <t>£</t>
    </r>
    <r>
      <rPr>
        <sz val="9"/>
        <rFont val="Arial"/>
        <family val="2"/>
      </rPr>
      <t xml:space="preserve"> 65</t>
    </r>
  </si>
  <si>
    <t>= 50</t>
  </si>
  <si>
    <t>12.</t>
  </si>
  <si>
    <t>KS -R-Hohlblock-steine</t>
  </si>
  <si>
    <t>KS P
KS -R P</t>
  </si>
  <si>
    <t>Wie Zeile 8, zusätzlich mit Nut-Feder-System an den Stirnseiten; Stoßfugenvermörtelung kann daher im Regelfall entfallen.</t>
  </si>
  <si>
    <t>Wie Zeile 9, aufgrund höherer Anforderungen an die Abmaßklasse (Toleranzen) zum Versetzen in Dünnbettmörtel.</t>
  </si>
  <si>
    <t>Wie Zeile 3; Lieferung von werkseitig vorkonfektionierten Wandbausätzen mit Regelelementen der Länge 998 mm</t>
  </si>
  <si>
    <t>Kalksandsteine mindestens der Druckfestig- keitsklasse 10, die frostwiderstandsfähig sind (mindestens Frostwiderstandklasse F1).</t>
  </si>
  <si>
    <t>Kalksandsteine mindestens der Druckfestig- keitsklasse 16 mit höheren Anforderungen an die Abmaßklasse (Toleranzen) als Zeile 11 und erhöhter Frostwiderstandsfähigkeit (mindestens Frostwiderstandklasse  F2).</t>
  </si>
  <si>
    <r>
      <t xml:space="preserve">c) frostwiderstandsfähige Kalksandsteine </t>
    </r>
    <r>
      <rPr>
        <b/>
        <vertAlign val="superscript"/>
        <sz val="11"/>
        <rFont val="Arial"/>
        <family val="2"/>
      </rPr>
      <t>2)</t>
    </r>
  </si>
  <si>
    <t>KS-Vormauer-
steine</t>
  </si>
  <si>
    <r>
      <t>KS-Verblender</t>
    </r>
    <r>
      <rPr>
        <vertAlign val="superscript"/>
        <sz val="9"/>
        <rFont val="Arial"/>
        <family val="2"/>
      </rPr>
      <t>2)</t>
    </r>
  </si>
  <si>
    <r>
      <rPr>
        <sz val="9"/>
        <rFont val="Arial"/>
        <family val="2"/>
      </rPr>
      <t xml:space="preserve">
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Im Markt sind unterschiedliche Marken bekannt.
</t>
    </r>
    <r>
      <rPr>
        <vertAlign val="superscript"/>
        <sz val="9"/>
        <rFont val="Arial"/>
        <family val="2"/>
      </rPr>
      <t xml:space="preserve">2) </t>
    </r>
    <r>
      <rPr>
        <sz val="9"/>
        <rFont val="Arial"/>
        <family val="2"/>
      </rPr>
      <t xml:space="preserve">KS-Verblender werden regional auch als bossierte Steine oder mit bruchrauer Oberfläche angeboten.
</t>
    </r>
    <r>
      <rPr>
        <b/>
        <sz val="9"/>
        <rFont val="Arial"/>
        <family val="2"/>
      </rPr>
      <t>Die regionalen Lieferprogramme sind zu beachten.</t>
    </r>
  </si>
  <si>
    <t>Planelement mit Lochung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</si>
</sst>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\ _D_M_-;\-* #,##0.0\ _D_M_-;_-* &quot;-&quot;?\ _D_M_-;_-@_-"/>
    <numFmt numFmtId="165" formatCode="0.0"/>
    <numFmt numFmtId="166" formatCode="0.000"/>
  </numFmts>
  <fonts count="31" x14ac:knownFonts="1">
    <font>
      <sz val="10"/>
      <name val="Arial"/>
    </font>
    <font>
      <b/>
      <u/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Tahoma"/>
      <family val="2"/>
    </font>
    <font>
      <u/>
      <sz val="10"/>
      <color indexed="12"/>
      <name val="Arial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0"/>
      <color indexed="3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Symbol"/>
      <family val="1"/>
      <charset val="2"/>
    </font>
    <font>
      <b/>
      <sz val="11"/>
      <name val="Arial"/>
      <family val="2"/>
    </font>
    <font>
      <sz val="9"/>
      <name val="Arial"/>
      <family val="2"/>
    </font>
    <font>
      <sz val="7"/>
      <name val="Times New Roman"/>
      <family val="1"/>
    </font>
    <font>
      <sz val="9"/>
      <name val="Symbol"/>
      <family val="1"/>
      <charset val="2"/>
    </font>
    <font>
      <vertAlign val="superscript"/>
      <sz val="9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49" fontId="0" fillId="0" borderId="0" xfId="0" applyNumberFormat="1"/>
    <xf numFmtId="9" fontId="0" fillId="0" borderId="0" xfId="0" applyNumberFormat="1"/>
    <xf numFmtId="0" fontId="9" fillId="2" borderId="0" xfId="0" applyFont="1" applyFill="1" applyProtection="1">
      <protection locked="0" hidden="1"/>
    </xf>
    <xf numFmtId="0" fontId="9" fillId="0" borderId="0" xfId="0" applyFont="1" applyFill="1" applyProtection="1">
      <protection locked="0" hidden="1"/>
    </xf>
    <xf numFmtId="0" fontId="9" fillId="2" borderId="0" xfId="0" applyFont="1" applyFill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1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2" fontId="0" fillId="2" borderId="0" xfId="0" applyNumberFormat="1" applyFill="1" applyProtection="1">
      <protection hidden="1"/>
    </xf>
    <xf numFmtId="166" fontId="0" fillId="2" borderId="0" xfId="0" applyNumberFormat="1" applyFill="1" applyProtection="1">
      <protection hidden="1"/>
    </xf>
    <xf numFmtId="165" fontId="0" fillId="2" borderId="0" xfId="0" applyNumberForma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" fontId="3" fillId="3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12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3" borderId="6" xfId="0" applyNumberFormat="1" applyFont="1" applyFill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164" fontId="3" fillId="3" borderId="7" xfId="0" applyNumberFormat="1" applyFont="1" applyFill="1" applyBorder="1" applyAlignment="1" applyProtection="1">
      <alignment horizontal="center" vertical="center"/>
      <protection hidden="1"/>
    </xf>
    <xf numFmtId="164" fontId="3" fillId="3" borderId="8" xfId="0" applyNumberFormat="1" applyFont="1" applyFill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3" borderId="10" xfId="0" applyNumberFormat="1" applyFont="1" applyFill="1" applyBorder="1" applyAlignment="1" applyProtection="1">
      <alignment horizontal="center" vertical="center"/>
      <protection hidden="1"/>
    </xf>
    <xf numFmtId="166" fontId="0" fillId="4" borderId="0" xfId="0" applyNumberFormat="1" applyFill="1" applyProtection="1">
      <protection locked="0" hidden="1"/>
    </xf>
    <xf numFmtId="0" fontId="0" fillId="4" borderId="0" xfId="0" applyFill="1" applyAlignment="1" applyProtection="1">
      <alignment horizontal="left"/>
      <protection locked="0" hidden="1"/>
    </xf>
    <xf numFmtId="3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Protection="1">
      <protection hidden="1"/>
    </xf>
    <xf numFmtId="0" fontId="16" fillId="2" borderId="0" xfId="0" applyFont="1" applyFill="1" applyProtection="1">
      <protection locked="0" hidden="1"/>
    </xf>
    <xf numFmtId="0" fontId="5" fillId="2" borderId="0" xfId="0" applyFont="1" applyFill="1" applyAlignme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vertical="top" wrapText="1"/>
      <protection hidden="1"/>
    </xf>
    <xf numFmtId="0" fontId="17" fillId="2" borderId="0" xfId="0" applyFont="1" applyFill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18" fillId="2" borderId="0" xfId="0" applyFont="1" applyFill="1" applyProtection="1">
      <protection hidden="1"/>
    </xf>
    <xf numFmtId="0" fontId="18" fillId="2" borderId="0" xfId="0" applyFont="1" applyFill="1" applyAlignment="1" applyProtection="1">
      <protection hidden="1"/>
    </xf>
    <xf numFmtId="0" fontId="21" fillId="0" borderId="6" xfId="0" applyFont="1" applyBorder="1" applyAlignment="1" applyProtection="1">
      <alignment horizontal="center" vertical="top" wrapText="1"/>
      <protection hidden="1"/>
    </xf>
    <xf numFmtId="0" fontId="21" fillId="0" borderId="6" xfId="0" applyFont="1" applyBorder="1" applyAlignment="1" applyProtection="1">
      <alignment vertical="top" wrapText="1"/>
      <protection hidden="1"/>
    </xf>
    <xf numFmtId="0" fontId="21" fillId="0" borderId="7" xfId="0" applyFont="1" applyBorder="1" applyAlignment="1" applyProtection="1">
      <alignment horizontal="center" vertical="top" wrapText="1"/>
      <protection hidden="1"/>
    </xf>
    <xf numFmtId="0" fontId="23" fillId="0" borderId="6" xfId="0" applyFont="1" applyBorder="1" applyAlignment="1" applyProtection="1">
      <alignment horizontal="center"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27" fillId="2" borderId="0" xfId="0" applyFont="1" applyFill="1" applyAlignment="1" applyProtection="1">
      <alignment wrapText="1"/>
      <protection hidden="1"/>
    </xf>
    <xf numFmtId="0" fontId="17" fillId="2" borderId="0" xfId="0" applyFont="1" applyFill="1" applyAlignment="1" applyProtection="1">
      <alignment wrapText="1"/>
      <protection hidden="1"/>
    </xf>
    <xf numFmtId="0" fontId="28" fillId="0" borderId="0" xfId="0" applyFont="1"/>
    <xf numFmtId="3" fontId="12" fillId="5" borderId="0" xfId="0" applyNumberFormat="1" applyFont="1" applyFill="1" applyProtection="1">
      <protection hidden="1"/>
    </xf>
    <xf numFmtId="0" fontId="12" fillId="5" borderId="0" xfId="0" applyFont="1" applyFill="1" applyProtection="1"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8" fillId="2" borderId="0" xfId="1" applyFill="1" applyAlignment="1" applyProtection="1">
      <protection hidden="1"/>
    </xf>
    <xf numFmtId="0" fontId="21" fillId="0" borderId="5" xfId="0" applyFont="1" applyBorder="1" applyAlignment="1" applyProtection="1">
      <alignment vertical="top" wrapText="1"/>
      <protection hidden="1"/>
    </xf>
    <xf numFmtId="0" fontId="3" fillId="0" borderId="0" xfId="0" applyFont="1"/>
    <xf numFmtId="0" fontId="3" fillId="0" borderId="0" xfId="0" applyFont="1" applyBorder="1" applyProtection="1">
      <protection hidden="1"/>
    </xf>
    <xf numFmtId="0" fontId="21" fillId="0" borderId="0" xfId="0" applyFont="1" applyAlignment="1">
      <alignment vertical="top" wrapText="1"/>
    </xf>
    <xf numFmtId="49" fontId="21" fillId="0" borderId="6" xfId="0" applyNumberFormat="1" applyFont="1" applyBorder="1" applyAlignment="1" applyProtection="1">
      <alignment horizontal="center" vertical="top" wrapText="1"/>
      <protection hidden="1"/>
    </xf>
    <xf numFmtId="0" fontId="26" fillId="0" borderId="6" xfId="0" applyFont="1" applyBorder="1" applyAlignment="1" applyProtection="1">
      <alignment horizontal="center" vertical="top" wrapText="1"/>
      <protection hidden="1"/>
    </xf>
    <xf numFmtId="0" fontId="26" fillId="0" borderId="6" xfId="0" applyFont="1" applyBorder="1" applyAlignment="1" applyProtection="1">
      <alignment vertical="top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3" fillId="5" borderId="0" xfId="0" applyFont="1" applyFill="1" applyAlignment="1" applyProtection="1">
      <alignment wrapText="1"/>
      <protection hidden="1"/>
    </xf>
    <xf numFmtId="0" fontId="3" fillId="5" borderId="0" xfId="0" applyFont="1" applyFill="1" applyAlignment="1"/>
    <xf numFmtId="0" fontId="0" fillId="5" borderId="0" xfId="0" applyFill="1" applyAlignment="1" applyProtection="1">
      <protection hidden="1"/>
    </xf>
    <xf numFmtId="0" fontId="12" fillId="5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17" fillId="2" borderId="0" xfId="0" applyFont="1" applyFill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15" fillId="2" borderId="0" xfId="0" applyFont="1" applyFill="1" applyAlignment="1" applyProtection="1">
      <alignment horizontal="left" wrapText="1"/>
      <protection hidden="1"/>
    </xf>
    <xf numFmtId="0" fontId="26" fillId="0" borderId="7" xfId="0" applyFont="1" applyBorder="1" applyAlignment="1" applyProtection="1">
      <alignment vertical="top" wrapText="1"/>
      <protection hidden="1"/>
    </xf>
    <xf numFmtId="0" fontId="26" fillId="0" borderId="5" xfId="0" applyFont="1" applyBorder="1" applyAlignment="1" applyProtection="1">
      <alignment vertical="top" wrapText="1"/>
      <protection hidden="1"/>
    </xf>
    <xf numFmtId="0" fontId="24" fillId="0" borderId="7" xfId="0" applyFont="1" applyBorder="1" applyAlignment="1" applyProtection="1">
      <alignment horizontal="left" vertical="top" wrapText="1"/>
      <protection hidden="1"/>
    </xf>
    <xf numFmtId="0" fontId="24" fillId="0" borderId="13" xfId="0" applyFont="1" applyBorder="1" applyAlignment="1" applyProtection="1">
      <alignment horizontal="left" vertical="top" wrapText="1"/>
      <protection hidden="1"/>
    </xf>
    <xf numFmtId="0" fontId="24" fillId="0" borderId="5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20" fillId="0" borderId="7" xfId="0" applyFont="1" applyBorder="1" applyAlignment="1" applyProtection="1">
      <alignment vertical="top" wrapText="1"/>
      <protection hidden="1"/>
    </xf>
    <xf numFmtId="0" fontId="20" fillId="0" borderId="13" xfId="0" applyFont="1" applyBorder="1" applyAlignment="1" applyProtection="1">
      <alignment vertical="top" wrapText="1"/>
      <protection hidden="1"/>
    </xf>
    <xf numFmtId="0" fontId="20" fillId="0" borderId="5" xfId="0" applyFont="1" applyBorder="1" applyAlignment="1" applyProtection="1">
      <alignment vertical="top" wrapText="1"/>
      <protection hidden="1"/>
    </xf>
    <xf numFmtId="0" fontId="20" fillId="0" borderId="7" xfId="0" applyFont="1" applyBorder="1" applyAlignment="1" applyProtection="1">
      <alignment vertical="top"/>
      <protection hidden="1"/>
    </xf>
    <xf numFmtId="0" fontId="20" fillId="0" borderId="13" xfId="0" applyFont="1" applyBorder="1" applyAlignment="1" applyProtection="1">
      <alignment vertical="top"/>
      <protection hidden="1"/>
    </xf>
    <xf numFmtId="0" fontId="20" fillId="0" borderId="5" xfId="0" applyFont="1" applyBorder="1" applyAlignment="1" applyProtection="1">
      <alignment vertical="top"/>
      <protection hidden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5" dropStyle="combo" dx="20" fmlaLink="$C$32" fmlaRange="Definitionen!$B$4:$B$8" sel="4" val="0"/>
</file>

<file path=xl/ctrlProps/ctrlProp2.xml><?xml version="1.0" encoding="utf-8"?>
<formControlPr xmlns="http://schemas.microsoft.com/office/spreadsheetml/2009/9/main" objectType="Drop" dropStyle="combo" dx="20" fmlaLink="$C$34" fmlaRange="Definitionen!$E$4:$E$10" sel="6" val="0"/>
</file>

<file path=xl/ctrlProps/ctrlProp3.xml><?xml version="1.0" encoding="utf-8"?>
<formControlPr xmlns="http://schemas.microsoft.com/office/spreadsheetml/2009/9/main" objectType="Drop" dropLines="12" dropStyle="combo" dx="20" fmlaLink="C31" fmlaRange="Definitionen!$H$4:$H$14" sel="3" val="0"/>
</file>

<file path=xl/ctrlProps/ctrlProp4.xml><?xml version="1.0" encoding="utf-8"?>
<formControlPr xmlns="http://schemas.microsoft.com/office/spreadsheetml/2009/9/main" objectType="Drop" dropLines="4" dropStyle="combo" dx="20" fmlaLink="C35" fmlaRange="Definitionen!$I$4:$I$7" sel="3" val="0"/>
</file>

<file path=xl/ctrlProps/ctrlProp5.xml><?xml version="1.0" encoding="utf-8"?>
<formControlPr xmlns="http://schemas.microsoft.com/office/spreadsheetml/2009/9/main" objectType="Drop" dropLines="6" dropStyle="combo" dx="20" fmlaLink="C36" fmlaRange="Definitionen!$J$4:$J$9" sel="5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Radio" checked="Checked" firstButton="1" fmlaLink="B2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checked="Checked" firstButton="1" fmlaLink="B25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Drop" dropLines="2" dropStyle="combo" dx="20" fmlaLink="F13" fmlaRange="Definitionen!$K$4:$K$5" sel="2" val="0"/>
</file>

<file path=xl/ctrlProps/ctrlProp14.xml><?xml version="1.0" encoding="utf-8"?>
<formControlPr xmlns="http://schemas.microsoft.com/office/spreadsheetml/2009/9/main" objectType="Drop" dropLines="11" dropStyle="combo" dx="20" fmlaLink="$C$17" fmlaRange="Definitionen!$D$4:$D$14" sel="5" val="0"/>
</file>

<file path=xl/ctrlProps/ctrlProp15.xml><?xml version="1.0" encoding="utf-8"?>
<formControlPr xmlns="http://schemas.microsoft.com/office/spreadsheetml/2009/9/main" objectType="Drop" dropLines="7" dropStyle="combo" dx="20" fmlaLink="C13" fmlaRange="Definitionen!$L$4:$L$10" sel="2" val="0"/>
</file>

<file path=xl/ctrlProps/ctrlProp16.xml><?xml version="1.0" encoding="utf-8"?>
<formControlPr xmlns="http://schemas.microsoft.com/office/spreadsheetml/2009/9/main" objectType="Drop" dropLines="6" dropStyle="combo" dx="20" fmlaLink="C56" fmlaRange="Definitionen!$M$4:$M$9" sel="3" val="0"/>
</file>

<file path=xl/ctrlProps/ctrlProp17.xml><?xml version="1.0" encoding="utf-8"?>
<formControlPr xmlns="http://schemas.microsoft.com/office/spreadsheetml/2009/9/main" objectType="Drop" dropLines="6" dropStyle="combo" dx="20" fmlaLink="C50" fmlaRange="Definitionen!$M$4:$M$9" val="0"/>
</file>

<file path=xl/ctrlProps/ctrlProp18.xml><?xml version="1.0" encoding="utf-8"?>
<formControlPr xmlns="http://schemas.microsoft.com/office/spreadsheetml/2009/9/main" objectType="GBox"/>
</file>

<file path=xl/ctrlProps/ctrlProp19.xml><?xml version="1.0" encoding="utf-8"?>
<formControlPr xmlns="http://schemas.microsoft.com/office/spreadsheetml/2009/9/main" objectType="Radio" firstButton="1" fmlaLink="B14" lockText="1"/>
</file>

<file path=xl/ctrlProps/ctrlProp20.xml><?xml version="1.0" encoding="utf-8"?>
<formControlPr xmlns="http://schemas.microsoft.com/office/spreadsheetml/2009/9/main" objectType="GBox"/>
</file>

<file path=xl/ctrlProps/ctrlProp21.xml><?xml version="1.0" encoding="utf-8"?>
<formControlPr xmlns="http://schemas.microsoft.com/office/spreadsheetml/2009/9/main" objectType="Radio" firstButton="1" fmlaLink="B19" lockText="1"/>
</file>

<file path=xl/ctrlProps/ctrlProp22.xml><?xml version="1.0" encoding="utf-8"?>
<formControlPr xmlns="http://schemas.microsoft.com/office/spreadsheetml/2009/9/main" objectType="Radio" checked="Checked" lockText="1"/>
</file>

<file path=xl/ctrlProps/ctrlProp23.xml><?xml version="1.0" encoding="utf-8"?>
<formControlPr xmlns="http://schemas.microsoft.com/office/spreadsheetml/2009/9/main" objectType="GBox"/>
</file>

<file path=xl/ctrlProps/ctrlProp24.xml><?xml version="1.0" encoding="utf-8"?>
<formControlPr xmlns="http://schemas.microsoft.com/office/spreadsheetml/2009/9/main" objectType="Radio" checked="Checked" firstButton="1" fmlaLink="B25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GBox"/>
</file>

<file path=xl/ctrlProps/ctrlProp28.xml><?xml version="1.0" encoding="utf-8"?>
<formControlPr xmlns="http://schemas.microsoft.com/office/spreadsheetml/2009/9/main" objectType="Radio" firstButton="1" fmlaLink="B9" lockText="1"/>
</file>

<file path=xl/ctrlProps/ctrlProp29.xml><?xml version="1.0" encoding="utf-8"?>
<formControlPr xmlns="http://schemas.microsoft.com/office/spreadsheetml/2009/9/main" objectType="Radio" checked="Checked" lockText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/>
</file>

<file path=xl/ctrlProps/ctrlProp32.xml><?xml version="1.0" encoding="utf-8"?>
<formControlPr xmlns="http://schemas.microsoft.com/office/spreadsheetml/2009/9/main" objectType="Radio" firstButton="1" fmlaLink="B31" lockText="1"/>
</file>

<file path=xl/ctrlProps/ctrlProp33.xml><?xml version="1.0" encoding="utf-8"?>
<formControlPr xmlns="http://schemas.microsoft.com/office/spreadsheetml/2009/9/main" objectType="Radio" checked="Checked" lockText="1"/>
</file>

<file path=xl/ctrlProps/ctrlProp34.xml><?xml version="1.0" encoding="utf-8"?>
<formControlPr xmlns="http://schemas.microsoft.com/office/spreadsheetml/2009/9/main" objectType="Radio" checked="Checked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22860</xdr:rowOff>
        </xdr:from>
        <xdr:to>
          <xdr:col>2</xdr:col>
          <xdr:colOff>784860</xdr:colOff>
          <xdr:row>32</xdr:row>
          <xdr:rowOff>30480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784860</xdr:colOff>
          <xdr:row>34</xdr:row>
          <xdr:rowOff>7620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4</xdr:col>
          <xdr:colOff>45720</xdr:colOff>
          <xdr:row>31</xdr:row>
          <xdr:rowOff>22860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182880</xdr:rowOff>
        </xdr:from>
        <xdr:to>
          <xdr:col>2</xdr:col>
          <xdr:colOff>784860</xdr:colOff>
          <xdr:row>35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182880</xdr:rowOff>
        </xdr:from>
        <xdr:to>
          <xdr:col>2</xdr:col>
          <xdr:colOff>784860</xdr:colOff>
          <xdr:row>36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</xdr:row>
          <xdr:rowOff>7620</xdr:rowOff>
        </xdr:from>
        <xdr:to>
          <xdr:col>3</xdr:col>
          <xdr:colOff>106680</xdr:colOff>
          <xdr:row>23</xdr:row>
          <xdr:rowOff>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20</xdr:row>
          <xdr:rowOff>76200</xdr:rowOff>
        </xdr:from>
        <xdr:to>
          <xdr:col>1</xdr:col>
          <xdr:colOff>762000</xdr:colOff>
          <xdr:row>21</xdr:row>
          <xdr:rowOff>106680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Planstein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21</xdr:row>
          <xdr:rowOff>99060</xdr:rowOff>
        </xdr:from>
        <xdr:to>
          <xdr:col>1</xdr:col>
          <xdr:colOff>769620</xdr:colOff>
          <xdr:row>22</xdr:row>
          <xdr:rowOff>121920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Normal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7620</xdr:rowOff>
        </xdr:from>
        <xdr:to>
          <xdr:col>3</xdr:col>
          <xdr:colOff>129540</xdr:colOff>
          <xdr:row>27</xdr:row>
          <xdr:rowOff>182880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24</xdr:row>
          <xdr:rowOff>68580</xdr:rowOff>
        </xdr:from>
        <xdr:to>
          <xdr:col>2</xdr:col>
          <xdr:colOff>746760</xdr:colOff>
          <xdr:row>25</xdr:row>
          <xdr:rowOff>99060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für Putzauftrag (d = 10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25</xdr:row>
          <xdr:rowOff>68580</xdr:rowOff>
        </xdr:from>
        <xdr:to>
          <xdr:col>2</xdr:col>
          <xdr:colOff>746760</xdr:colOff>
          <xdr:row>26</xdr:row>
          <xdr:rowOff>99060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für Dünnlagenputz (d = 5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26</xdr:row>
          <xdr:rowOff>76200</xdr:rowOff>
        </xdr:from>
        <xdr:to>
          <xdr:col>2</xdr:col>
          <xdr:colOff>746760</xdr:colOff>
          <xdr:row>27</xdr:row>
          <xdr:rowOff>106680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als Sichtmauerwerk (ohne Putz)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22860</xdr:rowOff>
        </xdr:from>
        <xdr:to>
          <xdr:col>3</xdr:col>
          <xdr:colOff>342900</xdr:colOff>
          <xdr:row>14</xdr:row>
          <xdr:rowOff>38100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22860</xdr:colOff>
          <xdr:row>17</xdr:row>
          <xdr:rowOff>7620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342900</xdr:colOff>
          <xdr:row>13</xdr:row>
          <xdr:rowOff>22860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784860</xdr:colOff>
          <xdr:row>56</xdr:row>
          <xdr:rowOff>7620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7620</xdr:rowOff>
        </xdr:from>
        <xdr:to>
          <xdr:col>2</xdr:col>
          <xdr:colOff>784860</xdr:colOff>
          <xdr:row>50</xdr:row>
          <xdr:rowOff>22860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</xdr:col>
      <xdr:colOff>7620</xdr:colOff>
      <xdr:row>48</xdr:row>
      <xdr:rowOff>7620</xdr:rowOff>
    </xdr:to>
    <xdr:pic>
      <xdr:nvPicPr>
        <xdr:cNvPr id="4128" name="Picture 18" descr="http://www.kalksandstein.de/cox_ksi/images/unvi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</xdr:colOff>
      <xdr:row>48</xdr:row>
      <xdr:rowOff>7620</xdr:rowOff>
    </xdr:to>
    <xdr:pic>
      <xdr:nvPicPr>
        <xdr:cNvPr id="4129" name="Picture 19" descr="http://www.kalksandstein.de/cox_ksi/images/unvi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</xdr:colOff>
      <xdr:row>48</xdr:row>
      <xdr:rowOff>7620</xdr:rowOff>
    </xdr:to>
    <xdr:pic>
      <xdr:nvPicPr>
        <xdr:cNvPr id="4130" name="Picture 20" descr="http://www.kalksandstein.de/cox_ksi/images/unvi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754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</xdr:colOff>
      <xdr:row>48</xdr:row>
      <xdr:rowOff>7620</xdr:rowOff>
    </xdr:to>
    <xdr:pic>
      <xdr:nvPicPr>
        <xdr:cNvPr id="4131" name="Picture 21" descr="http://www.kalksandstein.de/cox_ksi/images/unvi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</xdr:colOff>
      <xdr:row>48</xdr:row>
      <xdr:rowOff>7620</xdr:rowOff>
    </xdr:to>
    <xdr:pic>
      <xdr:nvPicPr>
        <xdr:cNvPr id="4132" name="Picture 22" descr="http://www.kalksandstein.de/cox_ksi/images/unvi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</xdr:colOff>
      <xdr:row>48</xdr:row>
      <xdr:rowOff>7620</xdr:rowOff>
    </xdr:to>
    <xdr:pic>
      <xdr:nvPicPr>
        <xdr:cNvPr id="4133" name="Picture 23" descr="http://www.kalksandstein.de/cox_ksi/images/unvi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754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205740</xdr:colOff>
      <xdr:row>50</xdr:row>
      <xdr:rowOff>106680</xdr:rowOff>
    </xdr:to>
    <xdr:pic>
      <xdr:nvPicPr>
        <xdr:cNvPr id="4134" name="Picture 24" descr="http://www.kalksandstein.de/cox_ksi/images/unvi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7540" y="8945880"/>
          <a:ext cx="2057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12</xdr:row>
          <xdr:rowOff>7620</xdr:rowOff>
        </xdr:from>
        <xdr:to>
          <xdr:col>4</xdr:col>
          <xdr:colOff>769620</xdr:colOff>
          <xdr:row>15</xdr:row>
          <xdr:rowOff>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12</xdr:row>
          <xdr:rowOff>83820</xdr:rowOff>
        </xdr:from>
        <xdr:to>
          <xdr:col>4</xdr:col>
          <xdr:colOff>1280160</xdr:colOff>
          <xdr:row>13</xdr:row>
          <xdr:rowOff>114300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Vermauerung von Hand (Einzelsteingewicht &lt; 25 kg)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17</xdr:row>
          <xdr:rowOff>7620</xdr:rowOff>
        </xdr:from>
        <xdr:to>
          <xdr:col>4</xdr:col>
          <xdr:colOff>784860</xdr:colOff>
          <xdr:row>19</xdr:row>
          <xdr:rowOff>152400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17</xdr:row>
          <xdr:rowOff>76200</xdr:rowOff>
        </xdr:from>
        <xdr:to>
          <xdr:col>4</xdr:col>
          <xdr:colOff>434340</xdr:colOff>
          <xdr:row>18</xdr:row>
          <xdr:rowOff>106680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Normalmörtel (Lagerfuge 12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18</xdr:row>
          <xdr:rowOff>91440</xdr:rowOff>
        </xdr:from>
        <xdr:to>
          <xdr:col>4</xdr:col>
          <xdr:colOff>464820</xdr:colOff>
          <xdr:row>19</xdr:row>
          <xdr:rowOff>121920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Dünnbettmörtel (Lagerfuge 2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22</xdr:row>
          <xdr:rowOff>7620</xdr:rowOff>
        </xdr:from>
        <xdr:to>
          <xdr:col>4</xdr:col>
          <xdr:colOff>769620</xdr:colOff>
          <xdr:row>27</xdr:row>
          <xdr:rowOff>7620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22</xdr:row>
          <xdr:rowOff>68580</xdr:rowOff>
        </xdr:from>
        <xdr:to>
          <xdr:col>3</xdr:col>
          <xdr:colOff>822960</xdr:colOff>
          <xdr:row>23</xdr:row>
          <xdr:rowOff>121920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Putzauftrag (d = 10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23</xdr:row>
          <xdr:rowOff>68580</xdr:rowOff>
        </xdr:from>
        <xdr:to>
          <xdr:col>3</xdr:col>
          <xdr:colOff>822960</xdr:colOff>
          <xdr:row>24</xdr:row>
          <xdr:rowOff>121920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Dünnlagenputz (d = 5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24</xdr:row>
          <xdr:rowOff>76200</xdr:rowOff>
        </xdr:from>
        <xdr:to>
          <xdr:col>3</xdr:col>
          <xdr:colOff>822960</xdr:colOff>
          <xdr:row>25</xdr:row>
          <xdr:rowOff>129540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Sichtmauerwerk (hochwertig)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7</xdr:row>
          <xdr:rowOff>7620</xdr:rowOff>
        </xdr:from>
        <xdr:to>
          <xdr:col>4</xdr:col>
          <xdr:colOff>754380</xdr:colOff>
          <xdr:row>10</xdr:row>
          <xdr:rowOff>0</xdr:rowOff>
        </xdr:to>
        <xdr:sp macro="" textlink="">
          <xdr:nvSpPr>
            <xdr:cNvPr id="4106" name="Group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7</xdr:row>
          <xdr:rowOff>76200</xdr:rowOff>
        </xdr:from>
        <xdr:to>
          <xdr:col>3</xdr:col>
          <xdr:colOff>304800</xdr:colOff>
          <xdr:row>8</xdr:row>
          <xdr:rowOff>129540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 Witterungseinfluß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8</xdr:row>
          <xdr:rowOff>91440</xdr:rowOff>
        </xdr:from>
        <xdr:to>
          <xdr:col>4</xdr:col>
          <xdr:colOff>464820</xdr:colOff>
          <xdr:row>9</xdr:row>
          <xdr:rowOff>121920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ohne Witterungseinfluß (z.B. verputzt)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25</xdr:row>
          <xdr:rowOff>91440</xdr:rowOff>
        </xdr:from>
        <xdr:to>
          <xdr:col>3</xdr:col>
          <xdr:colOff>1264920</xdr:colOff>
          <xdr:row>26</xdr:row>
          <xdr:rowOff>152400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Sichtmauerwerk (untergeordnete Nutzung)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29</xdr:row>
          <xdr:rowOff>7620</xdr:rowOff>
        </xdr:from>
        <xdr:to>
          <xdr:col>4</xdr:col>
          <xdr:colOff>800100</xdr:colOff>
          <xdr:row>32</xdr:row>
          <xdr:rowOff>0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29</xdr:row>
          <xdr:rowOff>76200</xdr:rowOff>
        </xdr:from>
        <xdr:to>
          <xdr:col>4</xdr:col>
          <xdr:colOff>434340</xdr:colOff>
          <xdr:row>30</xdr:row>
          <xdr:rowOff>129540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Stoßfuge aus Normalmörtel (10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30</xdr:row>
          <xdr:rowOff>121920</xdr:rowOff>
        </xdr:from>
        <xdr:to>
          <xdr:col>4</xdr:col>
          <xdr:colOff>464820</xdr:colOff>
          <xdr:row>32</xdr:row>
          <xdr:rowOff>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Stoßfuge knirsch (2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13</xdr:row>
          <xdr:rowOff>114300</xdr:rowOff>
        </xdr:from>
        <xdr:to>
          <xdr:col>4</xdr:col>
          <xdr:colOff>1280160</xdr:colOff>
          <xdr:row>14</xdr:row>
          <xdr:rowOff>144780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Vermauerung mit Versetzgerät (Einzelsteingewicht &gt; 25 kg)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14"/>
  <sheetViews>
    <sheetView showRowColHeaders="0" topLeftCell="B1" workbookViewId="0">
      <selection activeCell="E10" sqref="E10"/>
    </sheetView>
  </sheetViews>
  <sheetFormatPr baseColWidth="10" defaultRowHeight="13.2" x14ac:dyDescent="0.25"/>
  <cols>
    <col min="5" max="5" width="9.33203125" bestFit="1" customWidth="1"/>
    <col min="6" max="6" width="12" bestFit="1" customWidth="1"/>
    <col min="7" max="7" width="9.33203125" bestFit="1" customWidth="1"/>
    <col min="8" max="8" width="21.5546875" customWidth="1"/>
    <col min="9" max="9" width="4.6640625" bestFit="1" customWidth="1"/>
    <col min="10" max="10" width="4.88671875" bestFit="1" customWidth="1"/>
    <col min="12" max="12" width="14.44140625" bestFit="1" customWidth="1"/>
    <col min="13" max="13" width="16.6640625" bestFit="1" customWidth="1"/>
  </cols>
  <sheetData>
    <row r="1" spans="1:13" x14ac:dyDescent="0.25">
      <c r="A1" t="s">
        <v>44</v>
      </c>
    </row>
    <row r="3" spans="1:13" x14ac:dyDescent="0.25">
      <c r="A3" t="s">
        <v>45</v>
      </c>
      <c r="B3" t="s">
        <v>53</v>
      </c>
      <c r="C3" t="s">
        <v>95</v>
      </c>
      <c r="D3" t="s">
        <v>54</v>
      </c>
      <c r="E3" t="s">
        <v>55</v>
      </c>
      <c r="F3" t="s">
        <v>94</v>
      </c>
      <c r="G3" t="s">
        <v>52</v>
      </c>
      <c r="I3" t="s">
        <v>75</v>
      </c>
      <c r="J3" t="s">
        <v>76</v>
      </c>
      <c r="K3" t="s">
        <v>78</v>
      </c>
      <c r="L3" t="s">
        <v>99</v>
      </c>
      <c r="M3" t="s">
        <v>120</v>
      </c>
    </row>
    <row r="4" spans="1:13" x14ac:dyDescent="0.25">
      <c r="A4">
        <v>7</v>
      </c>
      <c r="B4">
        <v>240</v>
      </c>
      <c r="C4">
        <v>0.25</v>
      </c>
      <c r="D4">
        <v>70</v>
      </c>
      <c r="E4">
        <v>52</v>
      </c>
      <c r="F4">
        <f>125/2/1000</f>
        <v>6.25E-2</v>
      </c>
      <c r="G4" t="s">
        <v>59</v>
      </c>
      <c r="H4" t="s">
        <v>81</v>
      </c>
      <c r="I4">
        <v>12</v>
      </c>
      <c r="J4" s="1">
        <v>1.2</v>
      </c>
      <c r="K4" t="s">
        <v>79</v>
      </c>
      <c r="L4" t="s">
        <v>100</v>
      </c>
      <c r="M4" s="2">
        <v>0.05</v>
      </c>
    </row>
    <row r="5" spans="1:13" x14ac:dyDescent="0.25">
      <c r="A5">
        <v>10</v>
      </c>
      <c r="B5">
        <v>248</v>
      </c>
      <c r="C5">
        <v>0.25</v>
      </c>
      <c r="D5">
        <v>100</v>
      </c>
      <c r="E5">
        <v>71</v>
      </c>
      <c r="F5">
        <f>250/3/1000</f>
        <v>8.3333333333333329E-2</v>
      </c>
      <c r="G5" t="s">
        <v>60</v>
      </c>
      <c r="H5" t="s">
        <v>82</v>
      </c>
      <c r="I5">
        <v>16</v>
      </c>
      <c r="J5" s="1">
        <v>1.4</v>
      </c>
      <c r="K5" t="s">
        <v>80</v>
      </c>
      <c r="L5" t="s">
        <v>42</v>
      </c>
      <c r="M5" s="2">
        <v>0.1</v>
      </c>
    </row>
    <row r="6" spans="1:13" x14ac:dyDescent="0.25">
      <c r="A6">
        <v>11.5</v>
      </c>
      <c r="B6">
        <v>373</v>
      </c>
      <c r="C6">
        <v>0.375</v>
      </c>
      <c r="D6">
        <v>115</v>
      </c>
      <c r="E6">
        <v>113</v>
      </c>
      <c r="F6">
        <v>0.125</v>
      </c>
      <c r="G6" t="s">
        <v>63</v>
      </c>
      <c r="H6" t="s">
        <v>84</v>
      </c>
      <c r="I6">
        <v>20</v>
      </c>
      <c r="J6" s="1">
        <v>1.6</v>
      </c>
      <c r="L6" t="s">
        <v>101</v>
      </c>
      <c r="M6" s="2">
        <v>0.15</v>
      </c>
    </row>
    <row r="7" spans="1:13" x14ac:dyDescent="0.25">
      <c r="A7">
        <v>15</v>
      </c>
      <c r="B7">
        <v>498</v>
      </c>
      <c r="C7">
        <v>0.5</v>
      </c>
      <c r="D7">
        <v>150</v>
      </c>
      <c r="E7">
        <v>123</v>
      </c>
      <c r="F7">
        <v>0.125</v>
      </c>
      <c r="G7" t="s">
        <v>64</v>
      </c>
      <c r="H7" t="s">
        <v>83</v>
      </c>
      <c r="I7">
        <v>28</v>
      </c>
      <c r="J7" s="1">
        <v>1.8</v>
      </c>
      <c r="L7" t="s">
        <v>102</v>
      </c>
      <c r="M7" s="2">
        <v>0.2</v>
      </c>
    </row>
    <row r="8" spans="1:13" x14ac:dyDescent="0.25">
      <c r="A8">
        <v>17.5</v>
      </c>
      <c r="B8">
        <v>998</v>
      </c>
      <c r="C8">
        <v>1</v>
      </c>
      <c r="D8">
        <v>175</v>
      </c>
      <c r="E8">
        <v>248</v>
      </c>
      <c r="F8">
        <v>0.25</v>
      </c>
      <c r="G8" t="s">
        <v>65</v>
      </c>
      <c r="H8" t="s">
        <v>85</v>
      </c>
      <c r="J8" s="1" t="s">
        <v>118</v>
      </c>
      <c r="L8" t="s">
        <v>103</v>
      </c>
      <c r="M8" s="2">
        <v>0.25</v>
      </c>
    </row>
    <row r="9" spans="1:13" x14ac:dyDescent="0.25">
      <c r="A9">
        <v>20</v>
      </c>
      <c r="D9">
        <v>200</v>
      </c>
      <c r="E9">
        <v>498</v>
      </c>
      <c r="F9">
        <v>0.25</v>
      </c>
      <c r="G9" t="s">
        <v>66</v>
      </c>
      <c r="H9" t="s">
        <v>86</v>
      </c>
      <c r="J9" s="1">
        <v>2.2000000000000002</v>
      </c>
      <c r="L9" t="s">
        <v>104</v>
      </c>
      <c r="M9" s="2">
        <v>0.3</v>
      </c>
    </row>
    <row r="10" spans="1:13" x14ac:dyDescent="0.25">
      <c r="A10">
        <v>21.4</v>
      </c>
      <c r="D10">
        <v>214</v>
      </c>
      <c r="E10">
        <v>623</v>
      </c>
      <c r="F10">
        <v>0.5</v>
      </c>
      <c r="G10" s="105" t="s">
        <v>181</v>
      </c>
      <c r="H10" s="105" t="s">
        <v>206</v>
      </c>
      <c r="L10" t="s">
        <v>105</v>
      </c>
      <c r="M10" s="2"/>
    </row>
    <row r="11" spans="1:13" x14ac:dyDescent="0.25">
      <c r="A11">
        <v>24</v>
      </c>
      <c r="D11">
        <v>240</v>
      </c>
      <c r="F11">
        <v>0.625</v>
      </c>
      <c r="G11" t="s">
        <v>69</v>
      </c>
      <c r="H11" t="s">
        <v>87</v>
      </c>
      <c r="M11" s="2"/>
    </row>
    <row r="12" spans="1:13" x14ac:dyDescent="0.25">
      <c r="A12">
        <v>26.5</v>
      </c>
      <c r="D12">
        <v>265</v>
      </c>
      <c r="G12" t="s">
        <v>70</v>
      </c>
      <c r="H12" t="s">
        <v>88</v>
      </c>
      <c r="M12" s="2"/>
    </row>
    <row r="13" spans="1:13" x14ac:dyDescent="0.25">
      <c r="A13">
        <v>30</v>
      </c>
      <c r="D13">
        <v>300</v>
      </c>
      <c r="G13" t="s">
        <v>67</v>
      </c>
      <c r="H13" t="s">
        <v>89</v>
      </c>
      <c r="M13" s="2"/>
    </row>
    <row r="14" spans="1:13" x14ac:dyDescent="0.25">
      <c r="A14">
        <v>36.5</v>
      </c>
      <c r="D14">
        <v>365</v>
      </c>
      <c r="G14" t="s">
        <v>68</v>
      </c>
      <c r="H14" t="s">
        <v>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59"/>
  <sheetViews>
    <sheetView showRowColHeaders="0" workbookViewId="0">
      <selection activeCell="E10" sqref="E10"/>
    </sheetView>
  </sheetViews>
  <sheetFormatPr baseColWidth="10" defaultColWidth="11.44140625" defaultRowHeight="13.2" x14ac:dyDescent="0.25"/>
  <cols>
    <col min="1" max="1" width="10.6640625" style="23" customWidth="1"/>
    <col min="2" max="2" width="9" style="23" customWidth="1"/>
    <col min="3" max="3" width="8.88671875" style="23" customWidth="1"/>
    <col min="4" max="4" width="9" style="23" customWidth="1"/>
    <col min="5" max="5" width="8.88671875" style="23" customWidth="1"/>
    <col min="6" max="6" width="9" style="23" customWidth="1"/>
    <col min="7" max="7" width="8.88671875" style="23" customWidth="1"/>
    <col min="8" max="8" width="9.44140625" style="23" customWidth="1"/>
    <col min="9" max="9" width="8.44140625" style="23" customWidth="1"/>
    <col min="10" max="10" width="11" style="23" customWidth="1"/>
    <col min="11" max="11" width="9.77734375" style="23" customWidth="1"/>
    <col min="12" max="12" width="9.21875" style="23" bestFit="1" customWidth="1"/>
    <col min="13" max="16384" width="11.44140625" style="23"/>
  </cols>
  <sheetData>
    <row r="1" spans="1:12" ht="15.6" x14ac:dyDescent="0.25">
      <c r="A1" s="22" t="s">
        <v>31</v>
      </c>
    </row>
    <row r="2" spans="1:12" ht="15.6" x14ac:dyDescent="0.25">
      <c r="A2" s="24"/>
      <c r="B2" s="117" t="s">
        <v>32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1:12" s="25" customFormat="1" x14ac:dyDescent="0.25">
      <c r="A3" s="26" t="s">
        <v>0</v>
      </c>
      <c r="B3" s="118" t="s">
        <v>1</v>
      </c>
      <c r="C3" s="118"/>
      <c r="D3" s="119" t="s">
        <v>2</v>
      </c>
      <c r="E3" s="119"/>
      <c r="F3" s="118" t="s">
        <v>3</v>
      </c>
      <c r="G3" s="118"/>
      <c r="H3" s="119" t="s">
        <v>4</v>
      </c>
      <c r="I3" s="119"/>
      <c r="J3" s="118" t="s">
        <v>5</v>
      </c>
      <c r="K3" s="120"/>
    </row>
    <row r="4" spans="1:12" s="25" customFormat="1" x14ac:dyDescent="0.25">
      <c r="A4" s="27" t="s">
        <v>6</v>
      </c>
      <c r="B4" s="28" t="s">
        <v>7</v>
      </c>
      <c r="C4" s="28" t="s">
        <v>8</v>
      </c>
      <c r="D4" s="29" t="s">
        <v>7</v>
      </c>
      <c r="E4" s="29" t="s">
        <v>8</v>
      </c>
      <c r="F4" s="28" t="s">
        <v>7</v>
      </c>
      <c r="G4" s="28" t="s">
        <v>8</v>
      </c>
      <c r="H4" s="29" t="s">
        <v>7</v>
      </c>
      <c r="I4" s="29" t="s">
        <v>8</v>
      </c>
      <c r="J4" s="28" t="s">
        <v>7</v>
      </c>
      <c r="K4" s="30" t="s">
        <v>8</v>
      </c>
    </row>
    <row r="5" spans="1:12" x14ac:dyDescent="0.25">
      <c r="A5" s="31" t="s">
        <v>9</v>
      </c>
      <c r="B5" s="32">
        <v>64</v>
      </c>
      <c r="C5" s="32">
        <v>26</v>
      </c>
      <c r="D5" s="33" t="s">
        <v>10</v>
      </c>
      <c r="E5" s="33" t="s">
        <v>10</v>
      </c>
      <c r="F5" s="32">
        <v>128</v>
      </c>
      <c r="G5" s="32">
        <v>62</v>
      </c>
      <c r="H5" s="33" t="s">
        <v>10</v>
      </c>
      <c r="I5" s="33" t="s">
        <v>10</v>
      </c>
      <c r="J5" s="32">
        <v>192</v>
      </c>
      <c r="K5" s="34">
        <v>98</v>
      </c>
    </row>
    <row r="6" spans="1:12" x14ac:dyDescent="0.25">
      <c r="A6" s="31" t="s">
        <v>11</v>
      </c>
      <c r="B6" s="32">
        <v>48</v>
      </c>
      <c r="C6" s="32">
        <v>24</v>
      </c>
      <c r="D6" s="33" t="s">
        <v>10</v>
      </c>
      <c r="E6" s="33" t="s">
        <v>10</v>
      </c>
      <c r="F6" s="32">
        <v>96</v>
      </c>
      <c r="G6" s="32">
        <v>57</v>
      </c>
      <c r="H6" s="33" t="s">
        <v>10</v>
      </c>
      <c r="I6" s="33" t="s">
        <v>10</v>
      </c>
      <c r="J6" s="32">
        <v>144</v>
      </c>
      <c r="K6" s="34">
        <v>90</v>
      </c>
    </row>
    <row r="7" spans="1:12" x14ac:dyDescent="0.25">
      <c r="A7" s="31" t="s">
        <v>12</v>
      </c>
      <c r="B7" s="32">
        <v>32</v>
      </c>
      <c r="C7" s="32">
        <v>17</v>
      </c>
      <c r="D7" s="33" t="s">
        <v>10</v>
      </c>
      <c r="E7" s="33" t="s">
        <v>10</v>
      </c>
      <c r="F7" s="32">
        <v>64</v>
      </c>
      <c r="G7" s="32">
        <v>44</v>
      </c>
      <c r="H7" s="35" t="s">
        <v>13</v>
      </c>
      <c r="I7" s="111">
        <v>53</v>
      </c>
      <c r="J7" s="32">
        <v>96</v>
      </c>
      <c r="K7" s="34">
        <v>71</v>
      </c>
    </row>
    <row r="8" spans="1:12" x14ac:dyDescent="0.25">
      <c r="A8" s="31" t="s">
        <v>14</v>
      </c>
      <c r="B8" s="32" t="s">
        <v>10</v>
      </c>
      <c r="C8" s="32" t="s">
        <v>10</v>
      </c>
      <c r="D8" s="33">
        <v>32</v>
      </c>
      <c r="E8" s="33">
        <v>26</v>
      </c>
      <c r="F8" s="32">
        <v>44</v>
      </c>
      <c r="G8" s="32">
        <v>38</v>
      </c>
      <c r="H8" s="36" t="s">
        <v>15</v>
      </c>
      <c r="I8" s="111"/>
      <c r="J8" s="37" t="s">
        <v>16</v>
      </c>
      <c r="K8" s="112">
        <v>69</v>
      </c>
    </row>
    <row r="9" spans="1:12" x14ac:dyDescent="0.25">
      <c r="A9" s="31" t="s">
        <v>17</v>
      </c>
      <c r="B9" s="32" t="s">
        <v>10</v>
      </c>
      <c r="C9" s="32" t="s">
        <v>10</v>
      </c>
      <c r="D9" s="33" t="s">
        <v>10</v>
      </c>
      <c r="E9" s="33" t="s">
        <v>10</v>
      </c>
      <c r="F9" s="32">
        <v>32</v>
      </c>
      <c r="G9" s="32">
        <v>36</v>
      </c>
      <c r="H9" s="33" t="s">
        <v>10</v>
      </c>
      <c r="I9" s="33" t="s">
        <v>10</v>
      </c>
      <c r="J9" s="39" t="s">
        <v>18</v>
      </c>
      <c r="K9" s="112"/>
    </row>
    <row r="10" spans="1:12" x14ac:dyDescent="0.25">
      <c r="A10" s="31" t="s">
        <v>19</v>
      </c>
      <c r="B10" s="32" t="s">
        <v>10</v>
      </c>
      <c r="C10" s="32" t="s">
        <v>10</v>
      </c>
      <c r="D10" s="33" t="s">
        <v>10</v>
      </c>
      <c r="E10" s="33" t="s">
        <v>10</v>
      </c>
      <c r="F10" s="32">
        <v>26</v>
      </c>
      <c r="G10" s="32">
        <v>34</v>
      </c>
      <c r="H10" s="33">
        <v>32</v>
      </c>
      <c r="I10" s="33">
        <v>44</v>
      </c>
      <c r="J10" s="32" t="s">
        <v>10</v>
      </c>
      <c r="K10" s="34" t="s">
        <v>10</v>
      </c>
    </row>
    <row r="11" spans="1:12" x14ac:dyDescent="0.25">
      <c r="A11" s="40" t="s">
        <v>20</v>
      </c>
      <c r="B11" s="37" t="s">
        <v>10</v>
      </c>
      <c r="C11" s="37" t="s">
        <v>10</v>
      </c>
      <c r="D11" s="35" t="s">
        <v>10</v>
      </c>
      <c r="E11" s="35" t="s">
        <v>10</v>
      </c>
      <c r="F11" s="37">
        <v>22</v>
      </c>
      <c r="G11" s="37">
        <v>32</v>
      </c>
      <c r="H11" s="35" t="s">
        <v>10</v>
      </c>
      <c r="I11" s="35" t="s">
        <v>10</v>
      </c>
      <c r="J11" s="37">
        <v>32</v>
      </c>
      <c r="K11" s="41">
        <v>60</v>
      </c>
    </row>
    <row r="12" spans="1:12" ht="15.6" x14ac:dyDescent="0.25">
      <c r="A12" s="22" t="s">
        <v>31</v>
      </c>
    </row>
    <row r="13" spans="1:12" ht="15.6" x14ac:dyDescent="0.25">
      <c r="A13" s="24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2" s="25" customFormat="1" x14ac:dyDescent="0.25">
      <c r="A14" s="113" t="s">
        <v>22</v>
      </c>
      <c r="B14" s="115" t="s">
        <v>23</v>
      </c>
      <c r="C14" s="116"/>
      <c r="D14" s="116"/>
      <c r="E14" s="116"/>
      <c r="F14" s="116"/>
      <c r="G14" s="116"/>
      <c r="H14" s="116"/>
      <c r="I14" s="42"/>
      <c r="J14" s="42"/>
      <c r="K14" s="23"/>
      <c r="L14" s="23"/>
    </row>
    <row r="15" spans="1:12" s="25" customFormat="1" x14ac:dyDescent="0.25">
      <c r="A15" s="114"/>
      <c r="B15" s="44">
        <v>7</v>
      </c>
      <c r="C15" s="44">
        <v>10</v>
      </c>
      <c r="D15" s="45">
        <v>11.5</v>
      </c>
      <c r="E15" s="46">
        <v>15</v>
      </c>
      <c r="F15" s="45">
        <v>17.5</v>
      </c>
      <c r="G15" s="46">
        <v>20</v>
      </c>
      <c r="H15" s="46">
        <v>21.4</v>
      </c>
      <c r="I15" s="45">
        <v>24</v>
      </c>
      <c r="J15" s="45">
        <v>26.5</v>
      </c>
      <c r="K15" s="46">
        <v>30</v>
      </c>
      <c r="L15" s="47">
        <v>36.5</v>
      </c>
    </row>
    <row r="16" spans="1:12" x14ac:dyDescent="0.25">
      <c r="A16" s="31">
        <v>52</v>
      </c>
      <c r="B16" s="48" t="s">
        <v>109</v>
      </c>
      <c r="C16" s="49" t="s">
        <v>109</v>
      </c>
      <c r="D16" s="48">
        <v>26</v>
      </c>
      <c r="E16" s="49" t="s">
        <v>109</v>
      </c>
      <c r="F16" s="48" t="s">
        <v>109</v>
      </c>
      <c r="G16" s="49" t="s">
        <v>109</v>
      </c>
      <c r="H16" s="48" t="s">
        <v>109</v>
      </c>
      <c r="I16" s="49" t="s">
        <v>109</v>
      </c>
      <c r="J16" s="48" t="s">
        <v>109</v>
      </c>
      <c r="K16" s="49" t="s">
        <v>109</v>
      </c>
      <c r="L16" s="48" t="s">
        <v>109</v>
      </c>
    </row>
    <row r="17" spans="1:14" x14ac:dyDescent="0.25">
      <c r="A17" s="31">
        <v>71</v>
      </c>
      <c r="B17" s="48" t="s">
        <v>109</v>
      </c>
      <c r="C17" s="49" t="s">
        <v>109</v>
      </c>
      <c r="D17" s="48">
        <v>24</v>
      </c>
      <c r="E17" s="49" t="s">
        <v>109</v>
      </c>
      <c r="F17" s="48" t="s">
        <v>109</v>
      </c>
      <c r="G17" s="49" t="s">
        <v>109</v>
      </c>
      <c r="H17" s="48" t="s">
        <v>109</v>
      </c>
      <c r="I17" s="49" t="s">
        <v>109</v>
      </c>
      <c r="J17" s="48" t="s">
        <v>109</v>
      </c>
      <c r="K17" s="49" t="s">
        <v>109</v>
      </c>
      <c r="L17" s="48" t="s">
        <v>109</v>
      </c>
    </row>
    <row r="18" spans="1:14" x14ac:dyDescent="0.25">
      <c r="A18" s="31">
        <v>113</v>
      </c>
      <c r="B18" s="48" t="s">
        <v>109</v>
      </c>
      <c r="C18" s="49" t="s">
        <v>109</v>
      </c>
      <c r="D18" s="48">
        <v>17</v>
      </c>
      <c r="E18" s="49" t="s">
        <v>109</v>
      </c>
      <c r="F18" s="48">
        <v>26</v>
      </c>
      <c r="G18" s="49" t="s">
        <v>109</v>
      </c>
      <c r="H18" s="48" t="s">
        <v>109</v>
      </c>
      <c r="I18" s="49">
        <v>36</v>
      </c>
      <c r="J18" s="48" t="s">
        <v>109</v>
      </c>
      <c r="K18" s="49">
        <v>34</v>
      </c>
      <c r="L18" s="48">
        <v>60</v>
      </c>
    </row>
    <row r="19" spans="1:14" hidden="1" x14ac:dyDescent="0.25">
      <c r="A19" s="50"/>
    </row>
    <row r="20" spans="1:14" s="52" customFormat="1" ht="20.100000000000001" customHeight="1" x14ac:dyDescent="0.25">
      <c r="A20" s="51" t="s">
        <v>21</v>
      </c>
    </row>
    <row r="21" spans="1:14" s="53" customFormat="1" ht="25.5" customHeight="1" x14ac:dyDescent="0.25">
      <c r="A21" s="134" t="s">
        <v>33</v>
      </c>
      <c r="B21" s="135"/>
      <c r="C21" s="135"/>
      <c r="D21" s="135"/>
      <c r="E21" s="135"/>
      <c r="F21" s="135"/>
      <c r="G21" s="135"/>
      <c r="H21" s="135"/>
      <c r="I21" s="42"/>
      <c r="J21" s="42"/>
      <c r="K21" s="42"/>
      <c r="L21" s="42"/>
    </row>
    <row r="22" spans="1:14" x14ac:dyDescent="0.25">
      <c r="A22" s="113" t="s">
        <v>22</v>
      </c>
      <c r="B22" s="115" t="s">
        <v>23</v>
      </c>
      <c r="C22" s="116"/>
      <c r="D22" s="116"/>
      <c r="E22" s="116"/>
      <c r="F22" s="116"/>
      <c r="G22" s="116"/>
      <c r="H22" s="116"/>
      <c r="I22" s="42"/>
      <c r="J22" s="42"/>
    </row>
    <row r="23" spans="1:14" s="53" customFormat="1" x14ac:dyDescent="0.25">
      <c r="A23" s="114"/>
      <c r="B23" s="44">
        <v>7</v>
      </c>
      <c r="C23" s="44">
        <v>10</v>
      </c>
      <c r="D23" s="45">
        <v>11.5</v>
      </c>
      <c r="E23" s="46">
        <v>15</v>
      </c>
      <c r="F23" s="45">
        <v>17.5</v>
      </c>
      <c r="G23" s="46">
        <v>20</v>
      </c>
      <c r="H23" s="46">
        <v>21.4</v>
      </c>
      <c r="I23" s="45">
        <v>24</v>
      </c>
      <c r="J23" s="45">
        <v>26.5</v>
      </c>
      <c r="K23" s="46">
        <v>30</v>
      </c>
      <c r="L23" s="47">
        <v>36.5</v>
      </c>
      <c r="M23" s="23"/>
      <c r="N23" s="23"/>
    </row>
    <row r="24" spans="1:14" s="53" customFormat="1" x14ac:dyDescent="0.25">
      <c r="A24" s="43">
        <v>52</v>
      </c>
      <c r="B24" s="48" t="s">
        <v>109</v>
      </c>
      <c r="C24" s="49" t="s">
        <v>109</v>
      </c>
      <c r="D24" s="48" t="s">
        <v>109</v>
      </c>
      <c r="E24" s="49" t="s">
        <v>109</v>
      </c>
      <c r="F24" s="48" t="s">
        <v>109</v>
      </c>
      <c r="G24" s="49" t="s">
        <v>109</v>
      </c>
      <c r="H24" s="48" t="s">
        <v>109</v>
      </c>
      <c r="I24" s="49" t="s">
        <v>109</v>
      </c>
      <c r="J24" s="48" t="s">
        <v>109</v>
      </c>
      <c r="K24" s="49" t="s">
        <v>109</v>
      </c>
      <c r="L24" s="48" t="s">
        <v>109</v>
      </c>
    </row>
    <row r="25" spans="1:14" s="53" customFormat="1" x14ac:dyDescent="0.25">
      <c r="A25" s="43">
        <v>71</v>
      </c>
      <c r="B25" s="48" t="s">
        <v>109</v>
      </c>
      <c r="C25" s="49" t="s">
        <v>109</v>
      </c>
      <c r="D25" s="48" t="s">
        <v>109</v>
      </c>
      <c r="E25" s="49" t="s">
        <v>109</v>
      </c>
      <c r="F25" s="48" t="s">
        <v>109</v>
      </c>
      <c r="G25" s="49" t="s">
        <v>109</v>
      </c>
      <c r="H25" s="48" t="s">
        <v>109</v>
      </c>
      <c r="I25" s="49" t="s">
        <v>109</v>
      </c>
      <c r="J25" s="48" t="s">
        <v>109</v>
      </c>
      <c r="K25" s="49" t="s">
        <v>109</v>
      </c>
      <c r="L25" s="48" t="s">
        <v>109</v>
      </c>
    </row>
    <row r="26" spans="1:14" x14ac:dyDescent="0.25">
      <c r="A26" s="31">
        <v>113</v>
      </c>
      <c r="B26" s="27"/>
      <c r="C26" s="27"/>
      <c r="D26" s="54">
        <f t="shared" ref="D26:L26" si="0">ROUNDUP(8*1.5*D$23/10,0)</f>
        <v>14</v>
      </c>
      <c r="E26" s="55">
        <f t="shared" si="0"/>
        <v>18</v>
      </c>
      <c r="F26" s="54">
        <f t="shared" si="0"/>
        <v>21</v>
      </c>
      <c r="G26" s="55">
        <f t="shared" si="0"/>
        <v>24</v>
      </c>
      <c r="H26" s="55"/>
      <c r="I26" s="54">
        <f t="shared" si="0"/>
        <v>29</v>
      </c>
      <c r="J26" s="54"/>
      <c r="K26" s="55">
        <f t="shared" si="0"/>
        <v>36</v>
      </c>
      <c r="L26" s="56">
        <f t="shared" si="0"/>
        <v>44</v>
      </c>
    </row>
    <row r="27" spans="1:14" hidden="1" x14ac:dyDescent="0.25">
      <c r="A27" s="40"/>
      <c r="B27" s="26"/>
      <c r="C27" s="26"/>
      <c r="D27" s="57"/>
      <c r="E27" s="58"/>
      <c r="F27" s="57"/>
      <c r="G27" s="58"/>
      <c r="H27" s="58"/>
      <c r="I27" s="57"/>
      <c r="J27" s="57"/>
      <c r="K27" s="58"/>
      <c r="L27" s="59"/>
    </row>
    <row r="28" spans="1:14" x14ac:dyDescent="0.25">
      <c r="A28" s="40">
        <v>238</v>
      </c>
      <c r="B28" s="26"/>
      <c r="C28" s="26"/>
      <c r="D28" s="57">
        <f t="shared" ref="D28:L28" si="1">ROUNDUP(4*1.5*D$23/10,0)</f>
        <v>7</v>
      </c>
      <c r="E28" s="58">
        <f t="shared" si="1"/>
        <v>9</v>
      </c>
      <c r="F28" s="57">
        <f t="shared" si="1"/>
        <v>11</v>
      </c>
      <c r="G28" s="58">
        <f t="shared" si="1"/>
        <v>12</v>
      </c>
      <c r="H28" s="58"/>
      <c r="I28" s="57">
        <f t="shared" si="1"/>
        <v>15</v>
      </c>
      <c r="J28" s="57"/>
      <c r="K28" s="58">
        <f t="shared" si="1"/>
        <v>18</v>
      </c>
      <c r="L28" s="59">
        <f t="shared" si="1"/>
        <v>22</v>
      </c>
    </row>
    <row r="29" spans="1:14" ht="15.75" hidden="1" customHeight="1" x14ac:dyDescent="0.25">
      <c r="A29" s="139" t="s">
        <v>24</v>
      </c>
      <c r="B29" s="141" t="s">
        <v>23</v>
      </c>
      <c r="C29" s="142"/>
      <c r="D29" s="142"/>
      <c r="E29" s="142"/>
      <c r="F29" s="142"/>
      <c r="G29" s="142"/>
      <c r="H29" s="142"/>
      <c r="I29" s="116"/>
      <c r="J29" s="116"/>
      <c r="K29" s="116"/>
      <c r="L29" s="123"/>
    </row>
    <row r="30" spans="1:14" hidden="1" x14ac:dyDescent="0.25">
      <c r="A30" s="139"/>
      <c r="B30" s="139" t="s">
        <v>34</v>
      </c>
      <c r="C30" s="139">
        <v>10</v>
      </c>
      <c r="D30" s="139">
        <v>11.5</v>
      </c>
      <c r="E30" s="139">
        <v>15</v>
      </c>
      <c r="F30" s="139">
        <v>17.5</v>
      </c>
      <c r="G30" s="139">
        <v>20</v>
      </c>
      <c r="H30" s="139">
        <v>21.4</v>
      </c>
      <c r="I30" s="139">
        <v>24</v>
      </c>
      <c r="J30" s="139">
        <v>26.5</v>
      </c>
      <c r="K30" s="139">
        <v>30</v>
      </c>
      <c r="L30" s="139">
        <v>36.5</v>
      </c>
    </row>
    <row r="31" spans="1:14" hidden="1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4" hidden="1" x14ac:dyDescent="0.25">
      <c r="A32" s="46">
        <v>123</v>
      </c>
      <c r="B32" s="60">
        <v>0</v>
      </c>
      <c r="C32" s="60">
        <v>0</v>
      </c>
      <c r="D32" s="60">
        <v>4.5999999999999996</v>
      </c>
      <c r="E32" s="60">
        <v>6.2</v>
      </c>
      <c r="F32" s="60">
        <v>7</v>
      </c>
      <c r="G32" s="60">
        <v>8</v>
      </c>
      <c r="H32" s="60">
        <v>0</v>
      </c>
      <c r="I32" s="60">
        <v>9.6</v>
      </c>
      <c r="J32" s="60">
        <v>0</v>
      </c>
      <c r="K32" s="60">
        <v>12</v>
      </c>
      <c r="L32" s="60">
        <v>14.6</v>
      </c>
    </row>
    <row r="33" spans="1:12" hidden="1" x14ac:dyDescent="0.25">
      <c r="A33" s="46">
        <v>248</v>
      </c>
      <c r="B33" s="60">
        <v>2</v>
      </c>
      <c r="C33" s="60">
        <v>0</v>
      </c>
      <c r="D33" s="60">
        <v>2.2999999999999998</v>
      </c>
      <c r="E33" s="60">
        <v>3.1</v>
      </c>
      <c r="F33" s="60">
        <v>3.5</v>
      </c>
      <c r="G33" s="60">
        <v>4</v>
      </c>
      <c r="H33" s="60">
        <v>0</v>
      </c>
      <c r="I33" s="60">
        <v>4.8</v>
      </c>
      <c r="J33" s="60">
        <v>0</v>
      </c>
      <c r="K33" s="60">
        <v>6</v>
      </c>
      <c r="L33" s="60">
        <v>7.3</v>
      </c>
    </row>
    <row r="34" spans="1:12" hidden="1" x14ac:dyDescent="0.25">
      <c r="A34" s="46">
        <v>498</v>
      </c>
      <c r="B34" s="60">
        <v>0</v>
      </c>
      <c r="C34" s="60">
        <v>1</v>
      </c>
      <c r="D34" s="60">
        <v>1.2</v>
      </c>
      <c r="E34" s="60">
        <v>1.6</v>
      </c>
      <c r="F34" s="60">
        <v>1.8</v>
      </c>
      <c r="G34" s="60">
        <v>2</v>
      </c>
      <c r="H34" s="60">
        <v>2.2000000000000002</v>
      </c>
      <c r="I34" s="60">
        <v>2.4</v>
      </c>
      <c r="J34" s="60">
        <v>2.7</v>
      </c>
      <c r="K34" s="60">
        <v>3</v>
      </c>
      <c r="L34" s="60">
        <v>3.7</v>
      </c>
    </row>
    <row r="35" spans="1:12" hidden="1" x14ac:dyDescent="0.25">
      <c r="A35" s="46">
        <v>623</v>
      </c>
      <c r="B35" s="60">
        <v>0</v>
      </c>
      <c r="C35" s="60">
        <v>0.8</v>
      </c>
      <c r="D35" s="60">
        <v>1</v>
      </c>
      <c r="E35" s="60">
        <v>1.3</v>
      </c>
      <c r="F35" s="60">
        <v>1.4</v>
      </c>
      <c r="G35" s="60">
        <v>1.6</v>
      </c>
      <c r="H35" s="60">
        <v>1.8</v>
      </c>
      <c r="I35" s="60">
        <v>2</v>
      </c>
      <c r="J35" s="60">
        <v>2.2999999999999998</v>
      </c>
      <c r="K35" s="60">
        <v>2.5</v>
      </c>
      <c r="L35" s="60">
        <v>3</v>
      </c>
    </row>
    <row r="36" spans="1:12" ht="15.75" hidden="1" customHeight="1" x14ac:dyDescent="0.25">
      <c r="A36" s="129" t="s">
        <v>25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3"/>
    </row>
    <row r="37" spans="1:12" ht="15.75" hidden="1" customHeight="1" x14ac:dyDescent="0.25">
      <c r="A37" s="136" t="s">
        <v>26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8"/>
    </row>
    <row r="38" spans="1:12" ht="15.75" hidden="1" customHeight="1" x14ac:dyDescent="0.25">
      <c r="A38" s="136" t="s">
        <v>27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8"/>
    </row>
    <row r="39" spans="1:12" ht="15.75" hidden="1" customHeight="1" x14ac:dyDescent="0.25">
      <c r="A39" s="136" t="s">
        <v>28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8"/>
    </row>
    <row r="40" spans="1:12" ht="15.75" hidden="1" customHeight="1" x14ac:dyDescent="0.25">
      <c r="A40" s="136" t="s">
        <v>29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8"/>
    </row>
    <row r="41" spans="1:12" hidden="1" x14ac:dyDescent="0.25"/>
    <row r="42" spans="1:12" s="52" customFormat="1" ht="20.100000000000001" customHeight="1" x14ac:dyDescent="0.25">
      <c r="A42" s="51" t="s">
        <v>41</v>
      </c>
      <c r="G42" s="52">
        <f>2*1.5*8</f>
        <v>24</v>
      </c>
    </row>
    <row r="43" spans="1:12" s="53" customFormat="1" ht="24.75" customHeight="1" x14ac:dyDescent="0.25">
      <c r="A43" s="134" t="s">
        <v>35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</row>
    <row r="44" spans="1:12" x14ac:dyDescent="0.25">
      <c r="A44" s="114" t="s">
        <v>22</v>
      </c>
      <c r="B44" s="124" t="s">
        <v>23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15"/>
    </row>
    <row r="45" spans="1:12" s="53" customFormat="1" ht="15.6" x14ac:dyDescent="0.25">
      <c r="A45" s="114"/>
      <c r="B45" s="45" t="s">
        <v>36</v>
      </c>
      <c r="C45" s="46">
        <v>10</v>
      </c>
      <c r="D45" s="45">
        <v>11.5</v>
      </c>
      <c r="E45" s="46">
        <v>15</v>
      </c>
      <c r="F45" s="45">
        <v>17.5</v>
      </c>
      <c r="G45" s="46">
        <v>20</v>
      </c>
      <c r="H45" s="45">
        <v>21.4</v>
      </c>
      <c r="I45" s="46">
        <v>24</v>
      </c>
      <c r="J45" s="45">
        <v>26.5</v>
      </c>
      <c r="K45" s="46">
        <v>30</v>
      </c>
      <c r="L45" s="47">
        <v>36.5</v>
      </c>
    </row>
    <row r="46" spans="1:12" s="53" customFormat="1" x14ac:dyDescent="0.25">
      <c r="A46" s="43">
        <v>52</v>
      </c>
      <c r="B46" s="48" t="s">
        <v>109</v>
      </c>
      <c r="C46" s="49" t="s">
        <v>109</v>
      </c>
      <c r="D46" s="48" t="s">
        <v>109</v>
      </c>
      <c r="E46" s="49" t="s">
        <v>109</v>
      </c>
      <c r="F46" s="48" t="s">
        <v>109</v>
      </c>
      <c r="G46" s="49" t="s">
        <v>109</v>
      </c>
      <c r="H46" s="48" t="s">
        <v>109</v>
      </c>
      <c r="I46" s="49" t="s">
        <v>109</v>
      </c>
      <c r="J46" s="48" t="s">
        <v>109</v>
      </c>
      <c r="K46" s="49" t="s">
        <v>109</v>
      </c>
      <c r="L46" s="48" t="s">
        <v>109</v>
      </c>
    </row>
    <row r="47" spans="1:12" s="53" customFormat="1" x14ac:dyDescent="0.25">
      <c r="A47" s="43">
        <v>71</v>
      </c>
      <c r="B47" s="48" t="s">
        <v>109</v>
      </c>
      <c r="C47" s="49" t="s">
        <v>109</v>
      </c>
      <c r="D47" s="48" t="s">
        <v>109</v>
      </c>
      <c r="E47" s="49" t="s">
        <v>109</v>
      </c>
      <c r="F47" s="48" t="s">
        <v>109</v>
      </c>
      <c r="G47" s="49" t="s">
        <v>109</v>
      </c>
      <c r="H47" s="48" t="s">
        <v>109</v>
      </c>
      <c r="I47" s="49" t="s">
        <v>109</v>
      </c>
      <c r="J47" s="48" t="s">
        <v>109</v>
      </c>
      <c r="K47" s="49" t="s">
        <v>109</v>
      </c>
      <c r="L47" s="48" t="s">
        <v>109</v>
      </c>
    </row>
    <row r="48" spans="1:12" s="53" customFormat="1" x14ac:dyDescent="0.25">
      <c r="A48" s="43">
        <v>113</v>
      </c>
      <c r="B48" s="48" t="s">
        <v>109</v>
      </c>
      <c r="C48" s="49" t="s">
        <v>109</v>
      </c>
      <c r="D48" s="48" t="s">
        <v>109</v>
      </c>
      <c r="E48" s="49" t="s">
        <v>109</v>
      </c>
      <c r="F48" s="48" t="s">
        <v>109</v>
      </c>
      <c r="G48" s="49" t="s">
        <v>109</v>
      </c>
      <c r="H48" s="48" t="s">
        <v>109</v>
      </c>
      <c r="I48" s="49" t="s">
        <v>109</v>
      </c>
      <c r="J48" s="48" t="s">
        <v>109</v>
      </c>
      <c r="K48" s="49" t="s">
        <v>109</v>
      </c>
      <c r="L48" s="48" t="s">
        <v>109</v>
      </c>
    </row>
    <row r="49" spans="1:12" x14ac:dyDescent="0.25">
      <c r="A49" s="31">
        <f>A32</f>
        <v>123</v>
      </c>
      <c r="B49" s="61">
        <f t="shared" ref="B49:J49" si="2">B32/1.33</f>
        <v>0</v>
      </c>
      <c r="C49" s="62">
        <f t="shared" si="2"/>
        <v>0</v>
      </c>
      <c r="D49" s="61">
        <v>4.7</v>
      </c>
      <c r="E49" s="62">
        <v>6.4</v>
      </c>
      <c r="F49" s="61">
        <v>7.2</v>
      </c>
      <c r="G49" s="62">
        <v>8.1</v>
      </c>
      <c r="H49" s="61">
        <f t="shared" si="2"/>
        <v>0</v>
      </c>
      <c r="I49" s="62">
        <v>9.6999999999999993</v>
      </c>
      <c r="J49" s="61">
        <f t="shared" si="2"/>
        <v>0</v>
      </c>
      <c r="K49" s="62">
        <v>12.2</v>
      </c>
      <c r="L49" s="63">
        <v>14.9</v>
      </c>
    </row>
    <row r="50" spans="1:12" hidden="1" x14ac:dyDescent="0.25">
      <c r="A50" s="31"/>
      <c r="B50" s="61"/>
      <c r="C50" s="62"/>
      <c r="D50" s="61"/>
      <c r="E50" s="62"/>
      <c r="F50" s="61"/>
      <c r="G50" s="62"/>
      <c r="H50" s="61"/>
      <c r="I50" s="62"/>
      <c r="J50" s="61"/>
      <c r="K50" s="62"/>
      <c r="L50" s="63"/>
    </row>
    <row r="51" spans="1:12" x14ac:dyDescent="0.25">
      <c r="A51" s="31">
        <f>A33</f>
        <v>248</v>
      </c>
      <c r="B51" s="61">
        <v>2</v>
      </c>
      <c r="C51" s="62">
        <v>2</v>
      </c>
      <c r="D51" s="61">
        <v>2.2999999999999998</v>
      </c>
      <c r="E51" s="62">
        <v>3.1</v>
      </c>
      <c r="F51" s="61">
        <v>3.5</v>
      </c>
      <c r="G51" s="62">
        <v>4.0999999999999996</v>
      </c>
      <c r="H51" s="61">
        <f t="shared" ref="H51:J51" si="3">H33/1.33</f>
        <v>0</v>
      </c>
      <c r="I51" s="62">
        <v>4.9000000000000004</v>
      </c>
      <c r="J51" s="61">
        <f t="shared" si="3"/>
        <v>0</v>
      </c>
      <c r="K51" s="62">
        <v>6.1</v>
      </c>
      <c r="L51" s="63">
        <v>7.4</v>
      </c>
    </row>
    <row r="52" spans="1:12" x14ac:dyDescent="0.25">
      <c r="A52" s="31">
        <f>A34</f>
        <v>498</v>
      </c>
      <c r="B52" s="61">
        <f>B34/1.33</f>
        <v>0</v>
      </c>
      <c r="C52" s="62">
        <v>1.1000000000000001</v>
      </c>
      <c r="D52" s="61">
        <v>1.2</v>
      </c>
      <c r="E52" s="62">
        <v>1.6</v>
      </c>
      <c r="F52" s="61">
        <v>1.9</v>
      </c>
      <c r="G52" s="62">
        <v>2</v>
      </c>
      <c r="H52" s="61">
        <v>2.2999999999999998</v>
      </c>
      <c r="I52" s="62">
        <v>2.4</v>
      </c>
      <c r="J52" s="61">
        <v>2.7</v>
      </c>
      <c r="K52" s="62">
        <v>3.1</v>
      </c>
      <c r="L52" s="63">
        <v>3.8</v>
      </c>
    </row>
    <row r="53" spans="1:12" x14ac:dyDescent="0.25">
      <c r="A53" s="40">
        <f>A35</f>
        <v>623</v>
      </c>
      <c r="B53" s="64">
        <f>B35/1.33</f>
        <v>0</v>
      </c>
      <c r="C53" s="65">
        <v>0.8</v>
      </c>
      <c r="D53" s="64">
        <v>11</v>
      </c>
      <c r="E53" s="65">
        <v>1.4</v>
      </c>
      <c r="F53" s="64">
        <v>1.5</v>
      </c>
      <c r="G53" s="65">
        <v>1.6</v>
      </c>
      <c r="H53" s="64">
        <v>1.9</v>
      </c>
      <c r="I53" s="65">
        <v>2</v>
      </c>
      <c r="J53" s="64">
        <v>2.2999999999999998</v>
      </c>
      <c r="K53" s="65">
        <v>2.6</v>
      </c>
      <c r="L53" s="66">
        <v>3.1</v>
      </c>
    </row>
    <row r="54" spans="1:12" s="52" customFormat="1" ht="20.100000000000001" customHeight="1" x14ac:dyDescent="0.25">
      <c r="A54" s="51" t="s">
        <v>37</v>
      </c>
    </row>
    <row r="55" spans="1:12" s="53" customFormat="1" x14ac:dyDescent="0.25">
      <c r="A55" s="114" t="s">
        <v>22</v>
      </c>
      <c r="B55" s="126"/>
      <c r="C55" s="125">
        <v>123</v>
      </c>
      <c r="D55" s="125"/>
      <c r="E55" s="126">
        <v>248</v>
      </c>
      <c r="F55" s="126"/>
      <c r="G55" s="125">
        <v>498</v>
      </c>
      <c r="H55" s="125"/>
      <c r="I55" s="126">
        <v>623</v>
      </c>
      <c r="J55" s="127"/>
      <c r="K55" s="42"/>
      <c r="L55" s="42"/>
    </row>
    <row r="56" spans="1:12" s="53" customFormat="1" x14ac:dyDescent="0.25">
      <c r="A56" s="123" t="s">
        <v>30</v>
      </c>
      <c r="B56" s="124"/>
      <c r="C56" s="130">
        <v>30</v>
      </c>
      <c r="D56" s="130"/>
      <c r="E56" s="128">
        <v>15</v>
      </c>
      <c r="F56" s="128"/>
      <c r="G56" s="130">
        <v>7.5</v>
      </c>
      <c r="H56" s="130"/>
      <c r="I56" s="128">
        <v>6</v>
      </c>
      <c r="J56" s="129"/>
      <c r="K56" s="38"/>
      <c r="L56" s="38"/>
    </row>
    <row r="57" spans="1:12" s="25" customFormat="1" ht="28.5" customHeight="1" x14ac:dyDescent="0.25">
      <c r="A57" s="131" t="s">
        <v>38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</row>
    <row r="58" spans="1:12" s="53" customFormat="1" ht="30" customHeight="1" x14ac:dyDescent="0.25">
      <c r="A58" s="131" t="s">
        <v>39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</row>
    <row r="59" spans="1:12" s="53" customFormat="1" ht="15.6" x14ac:dyDescent="0.25">
      <c r="A59" s="121" t="s">
        <v>40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</row>
  </sheetData>
  <mergeCells count="48">
    <mergeCell ref="L30:L31"/>
    <mergeCell ref="A57:L57"/>
    <mergeCell ref="A44:A45"/>
    <mergeCell ref="B44:L44"/>
    <mergeCell ref="I30:I31"/>
    <mergeCell ref="K30:K31"/>
    <mergeCell ref="C30:C31"/>
    <mergeCell ref="D30:D31"/>
    <mergeCell ref="E30:E31"/>
    <mergeCell ref="A22:A23"/>
    <mergeCell ref="B22:H22"/>
    <mergeCell ref="A36:L36"/>
    <mergeCell ref="A21:H21"/>
    <mergeCell ref="A43:L43"/>
    <mergeCell ref="A37:L37"/>
    <mergeCell ref="A29:A31"/>
    <mergeCell ref="B29:L29"/>
    <mergeCell ref="B30:B31"/>
    <mergeCell ref="A38:L38"/>
    <mergeCell ref="A39:L39"/>
    <mergeCell ref="A40:L40"/>
    <mergeCell ref="J30:J31"/>
    <mergeCell ref="F30:F31"/>
    <mergeCell ref="G30:G31"/>
    <mergeCell ref="H30:H31"/>
    <mergeCell ref="A59:L59"/>
    <mergeCell ref="A56:B56"/>
    <mergeCell ref="C55:D55"/>
    <mergeCell ref="E55:F55"/>
    <mergeCell ref="G55:H55"/>
    <mergeCell ref="I55:J55"/>
    <mergeCell ref="I56:J56"/>
    <mergeCell ref="G56:H56"/>
    <mergeCell ref="E56:F56"/>
    <mergeCell ref="C56:D56"/>
    <mergeCell ref="A58:L58"/>
    <mergeCell ref="A55:B55"/>
    <mergeCell ref="B2:K2"/>
    <mergeCell ref="B3:C3"/>
    <mergeCell ref="D3:E3"/>
    <mergeCell ref="F3:G3"/>
    <mergeCell ref="H3:I3"/>
    <mergeCell ref="J3:K3"/>
    <mergeCell ref="I7:I8"/>
    <mergeCell ref="K8:K9"/>
    <mergeCell ref="A14:A15"/>
    <mergeCell ref="B14:H14"/>
    <mergeCell ref="B13:K13"/>
  </mergeCells>
  <phoneticPr fontId="0" type="noConversion"/>
  <pageMargins left="0.97" right="0.78740157499999996" top="0.4" bottom="0.7" header="0.39" footer="0.4921259845"/>
  <pageSetup paperSize="9" orientation="landscape" horizontalDpi="4294967292" r:id="rId1"/>
  <headerFooter alignWithMargins="0">
    <oddFooter>&amp;Lsh - &amp;D&amp;C&amp;F&amp;RSeite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L60"/>
  <sheetViews>
    <sheetView showGridLines="0" showRowColHeaders="0" tabSelected="1" zoomScaleNormal="100" zoomScaleSheetLayoutView="100" workbookViewId="0">
      <pane xSplit="7" ySplit="2" topLeftCell="H3" activePane="bottomRight" state="frozenSplit"/>
      <selection pane="topRight" activeCell="I1" sqref="I1"/>
      <selection pane="bottomLeft" activeCell="A20" sqref="A20"/>
      <selection pane="bottomRight" activeCell="E26" sqref="E26"/>
    </sheetView>
  </sheetViews>
  <sheetFormatPr baseColWidth="10" defaultColWidth="11.44140625" defaultRowHeight="15" customHeight="1" x14ac:dyDescent="0.25"/>
  <cols>
    <col min="1" max="1" width="11.44140625" style="8"/>
    <col min="2" max="2" width="17.109375" style="8" customWidth="1"/>
    <col min="3" max="3" width="12" style="8" customWidth="1"/>
    <col min="4" max="4" width="7.33203125" style="8" customWidth="1"/>
    <col min="5" max="5" width="22.109375" style="8" bestFit="1" customWidth="1"/>
    <col min="6" max="6" width="8.33203125" style="8" customWidth="1"/>
    <col min="7" max="7" width="15" style="8" customWidth="1"/>
    <col min="8" max="16384" width="11.44140625" style="8"/>
  </cols>
  <sheetData>
    <row r="1" spans="2:10" s="12" customFormat="1" ht="17.399999999999999" x14ac:dyDescent="0.3">
      <c r="B1" s="12" t="s">
        <v>176</v>
      </c>
    </row>
    <row r="2" spans="2:10" s="13" customFormat="1" ht="3.9" customHeight="1" x14ac:dyDescent="0.4"/>
    <row r="3" spans="2:10" s="14" customFormat="1" ht="12.75" customHeight="1" x14ac:dyDescent="0.25">
      <c r="B3" s="14" t="s">
        <v>130</v>
      </c>
    </row>
    <row r="4" spans="2:10" ht="15" customHeight="1" x14ac:dyDescent="0.25">
      <c r="B4" s="145" t="s">
        <v>112</v>
      </c>
      <c r="C4" s="145"/>
      <c r="D4" s="145"/>
      <c r="E4" s="145"/>
      <c r="F4" s="145"/>
      <c r="G4" s="14"/>
    </row>
    <row r="5" spans="2:10" ht="15" customHeight="1" x14ac:dyDescent="0.25">
      <c r="B5" s="145" t="s">
        <v>110</v>
      </c>
      <c r="C5" s="145"/>
      <c r="D5" s="145"/>
      <c r="E5" s="145"/>
      <c r="F5" s="145"/>
      <c r="G5" s="14"/>
    </row>
    <row r="6" spans="2:10" ht="15" customHeight="1" x14ac:dyDescent="0.25">
      <c r="B6" s="145" t="s">
        <v>129</v>
      </c>
      <c r="C6" s="145"/>
      <c r="D6" s="145"/>
      <c r="E6" s="145"/>
      <c r="F6" s="145"/>
      <c r="G6" s="14"/>
    </row>
    <row r="7" spans="2:10" ht="15" customHeight="1" x14ac:dyDescent="0.25">
      <c r="B7" s="145" t="s">
        <v>111</v>
      </c>
      <c r="C7" s="145"/>
      <c r="D7" s="145"/>
      <c r="E7" s="145"/>
      <c r="F7" s="145"/>
      <c r="G7" s="14"/>
    </row>
    <row r="8" spans="2:10" ht="15" customHeight="1" x14ac:dyDescent="0.25">
      <c r="B8" s="145" t="s">
        <v>174</v>
      </c>
      <c r="C8" s="145"/>
      <c r="D8" s="145"/>
      <c r="E8" s="145"/>
      <c r="F8" s="145"/>
      <c r="G8" s="14"/>
    </row>
    <row r="9" spans="2:10" ht="15" customHeight="1" x14ac:dyDescent="0.25">
      <c r="B9" s="145" t="s">
        <v>117</v>
      </c>
      <c r="C9" s="145"/>
      <c r="D9" s="145"/>
      <c r="E9" s="145"/>
      <c r="F9" s="145"/>
      <c r="G9" s="14"/>
    </row>
    <row r="10" spans="2:10" ht="15" customHeight="1" x14ac:dyDescent="0.25">
      <c r="B10" s="145" t="s">
        <v>173</v>
      </c>
      <c r="C10" s="145"/>
      <c r="D10" s="145"/>
      <c r="E10" s="145"/>
      <c r="F10" s="145"/>
      <c r="G10" s="14"/>
    </row>
    <row r="11" spans="2:10" s="13" customFormat="1" ht="3.9" customHeight="1" x14ac:dyDescent="0.4"/>
    <row r="12" spans="2:10" s="14" customFormat="1" ht="12.75" customHeight="1" x14ac:dyDescent="0.25">
      <c r="B12" s="14" t="s">
        <v>128</v>
      </c>
      <c r="H12" s="8"/>
      <c r="I12" s="8"/>
      <c r="J12" s="8"/>
    </row>
    <row r="13" spans="2:10" ht="15" customHeight="1" x14ac:dyDescent="0.25">
      <c r="B13" s="8" t="s">
        <v>43</v>
      </c>
      <c r="C13" s="5">
        <v>2</v>
      </c>
      <c r="E13" s="15" t="s">
        <v>106</v>
      </c>
      <c r="F13" s="68">
        <v>2</v>
      </c>
    </row>
    <row r="14" spans="2:10" ht="15" customHeight="1" x14ac:dyDescent="0.25">
      <c r="C14" s="5"/>
      <c r="E14" s="15"/>
      <c r="F14" s="15" t="s">
        <v>92</v>
      </c>
    </row>
    <row r="15" spans="2:10" s="13" customFormat="1" ht="3.9" customHeight="1" x14ac:dyDescent="0.4">
      <c r="C15" s="5"/>
      <c r="E15" s="100"/>
    </row>
    <row r="16" spans="2:10" s="14" customFormat="1" ht="12.75" customHeight="1" x14ac:dyDescent="0.25">
      <c r="B16" s="14" t="s">
        <v>116</v>
      </c>
      <c r="C16" s="5"/>
      <c r="E16" s="101"/>
    </row>
    <row r="17" spans="2:7" ht="15" customHeight="1" x14ac:dyDescent="0.25">
      <c r="B17" s="8" t="s">
        <v>45</v>
      </c>
      <c r="C17" s="5">
        <v>5</v>
      </c>
      <c r="D17" s="8" t="s">
        <v>58</v>
      </c>
      <c r="E17" s="102" t="str">
        <f>IF(C17&lt;=2,"nur als nicht tragende Wand","")</f>
        <v/>
      </c>
    </row>
    <row r="18" spans="2:7" ht="15" customHeight="1" x14ac:dyDescent="0.25">
      <c r="B18" s="8" t="s">
        <v>46</v>
      </c>
      <c r="C18" s="67">
        <v>4.2</v>
      </c>
      <c r="D18" s="8" t="s">
        <v>51</v>
      </c>
      <c r="E18" s="15" t="s">
        <v>47</v>
      </c>
      <c r="F18" s="67">
        <v>2.9</v>
      </c>
      <c r="G18" s="8" t="s">
        <v>51</v>
      </c>
    </row>
    <row r="19" spans="2:7" ht="3.9" customHeight="1" x14ac:dyDescent="0.25"/>
    <row r="20" spans="2:7" s="14" customFormat="1" ht="12.75" customHeight="1" x14ac:dyDescent="0.25">
      <c r="B20" s="14" t="s">
        <v>77</v>
      </c>
      <c r="E20" s="9"/>
    </row>
    <row r="21" spans="2:7" ht="15" customHeight="1" x14ac:dyDescent="0.25">
      <c r="B21" s="4">
        <v>1</v>
      </c>
      <c r="E21" s="10"/>
    </row>
    <row r="22" spans="2:7" ht="15" customHeight="1" x14ac:dyDescent="0.25">
      <c r="E22" s="11" t="str">
        <f>IF(OR(AND(B21=1,AND(C31&gt;=3,C31&lt;=10)),AND(B21=2,OR(C31&lt;=4,C31&gt;=11)))," ","Steinart passt nicht zur Mauerwerksart")</f>
        <v xml:space="preserve"> </v>
      </c>
    </row>
    <row r="23" spans="2:7" ht="15" customHeight="1" x14ac:dyDescent="0.25">
      <c r="E23" s="10"/>
    </row>
    <row r="24" spans="2:7" ht="3.9" customHeight="1" x14ac:dyDescent="0.25">
      <c r="E24" s="10"/>
    </row>
    <row r="25" spans="2:7" ht="15" customHeight="1" x14ac:dyDescent="0.25">
      <c r="B25" s="3">
        <v>1</v>
      </c>
      <c r="E25" s="10"/>
    </row>
    <row r="26" spans="2:7" ht="15" customHeight="1" x14ac:dyDescent="0.25">
      <c r="E26" s="11" t="str">
        <f>IF(AND(B21=2,B25=2),"Dünnlagenputz nur bei Plansteinmauerwerk!","")</f>
        <v/>
      </c>
    </row>
    <row r="27" spans="2:7" ht="15" customHeight="1" x14ac:dyDescent="0.25">
      <c r="E27" s="10"/>
    </row>
    <row r="28" spans="2:7" ht="15" customHeight="1" x14ac:dyDescent="0.25">
      <c r="E28" s="10"/>
    </row>
    <row r="29" spans="2:7" ht="3.9" customHeight="1" x14ac:dyDescent="0.25">
      <c r="E29" s="11"/>
    </row>
    <row r="30" spans="2:7" s="14" customFormat="1" ht="12.75" customHeight="1" x14ac:dyDescent="0.25">
      <c r="B30" s="14" t="s">
        <v>72</v>
      </c>
      <c r="E30" s="11" t="str">
        <f>IF(C31=10,"Endsteine sind getrennt zu ermitteln!",IF(C31=8,"Verlegeplan beachten!"," "))</f>
        <v xml:space="preserve"> </v>
      </c>
    </row>
    <row r="31" spans="2:7" s="14" customFormat="1" ht="15" customHeight="1" x14ac:dyDescent="0.25">
      <c r="B31" s="8" t="s">
        <v>71</v>
      </c>
      <c r="C31" s="5">
        <v>3</v>
      </c>
      <c r="E31" s="15" t="s">
        <v>91</v>
      </c>
      <c r="F31" s="8" t="str">
        <f>INDEX(Definitionen!G4:G14,C31,1)</f>
        <v>KS-R P</v>
      </c>
    </row>
    <row r="32" spans="2:7" ht="15" customHeight="1" x14ac:dyDescent="0.25">
      <c r="B32" s="8" t="s">
        <v>56</v>
      </c>
      <c r="C32" s="5">
        <v>4</v>
      </c>
      <c r="D32" s="8" t="s">
        <v>58</v>
      </c>
      <c r="E32" s="11" t="str">
        <f>IF(OR(AND(OR(C31&lt;=2,C31&gt;=10),C32=1),AND(AND(C31&gt;=3,C31&lt;=5),OR(C32=2,C32=4)),AND(C31=9,OR(C32=2,C32=3,C32=4)),AND(C32=4,C31=8),,OR(AND(C32=4,C31=5),AND(C32=5,C31=6),AND(C32=4,C31=7)),AND(C32=5,C31=6))," ","Steinlänge passt nicht zur Steinart")</f>
        <v xml:space="preserve"> </v>
      </c>
    </row>
    <row r="33" spans="2:12" ht="15" customHeight="1" x14ac:dyDescent="0.25">
      <c r="B33" s="8" t="s">
        <v>119</v>
      </c>
      <c r="C33" s="6">
        <f>INDEX(Definitionen!D4:D14,C17,1)</f>
        <v>175</v>
      </c>
      <c r="D33" s="8" t="s">
        <v>58</v>
      </c>
      <c r="E33" s="11" t="str">
        <f>IF(OR(AND(C31&lt;=2,OR(C17=3,C17=5,C17=8,C17=10)),AND(AND(C31&gt;=3,C31&lt;=4),OR(AND(C17&gt;=3,C17&lt;=6),C17=8,C17=10,C17=11)),AND(C31=9,OR(C17=3,C17=5,C17=8)),AND(C31=8,C17&lt;=2),AND(C31=5,OR(AND(C17&gt;=2,C17&lt;=6),C17=8,C17=10,C17=11)),AND(C31=6,C17&gt;=2),AND(C31=7,OR(AND(C17&gt;=3,C17&lt;=6),C17=8,C17=10,C17=11)),AND(C31&gt;=10,C17=3))," ","Steinbreite passt nicht zur Steinart")</f>
        <v xml:space="preserve"> </v>
      </c>
    </row>
    <row r="34" spans="2:12" ht="15" customHeight="1" x14ac:dyDescent="0.25">
      <c r="B34" s="8" t="s">
        <v>57</v>
      </c>
      <c r="C34" s="5">
        <v>6</v>
      </c>
      <c r="D34" s="8" t="s">
        <v>58</v>
      </c>
      <c r="E34" s="11" t="str">
        <f>IF(OR(AND(C34&gt;=6,AND(C31&gt;=5,C31&lt;=7)),AND(C34=5,OR(C31=3,C31=4,C31=9)),AND(C17=1,C34=5),AND(AND(C34&gt;=5,C34&lt;=7,C17=2),C31=8),AND(C34&lt;=3,OR(C31&lt;=2,C31=10,C31=11)))," ","Steinhöhe passt nicht zur Steinart")</f>
        <v>Steinhöhe passt nicht zur Steinart</v>
      </c>
    </row>
    <row r="35" spans="2:12" ht="15" customHeight="1" x14ac:dyDescent="0.25">
      <c r="B35" s="8" t="s">
        <v>74</v>
      </c>
      <c r="C35" s="5">
        <v>3</v>
      </c>
      <c r="E35" s="11" t="str">
        <f>IF(OR(OR(AND(OR(C31=2,C31=4),C35=1)),AND(OR(C31=1,C31=3,C31&gt;=8),OR(C35=1,C35=3)),AND(AND(C31&gt;=5,C31&lt;=7),C35=3))," ","Regionale Liefermöglichkeit prüfen")</f>
        <v xml:space="preserve"> </v>
      </c>
    </row>
    <row r="36" spans="2:12" ht="15" customHeight="1" x14ac:dyDescent="0.25">
      <c r="B36" s="8" t="s">
        <v>73</v>
      </c>
      <c r="C36" s="5">
        <v>5</v>
      </c>
      <c r="E36" s="11" t="str">
        <f>IF(OR(AND(C31=8,C17=2,C34=5,C36&lt;=2),AND(C31=8,C17=1,C36&gt;=4,C36&lt;=5)),"",IF(OR(C31=2,C36=1,C36=3,C36=6),"Regionale Liefermöglichkeit prüfen",IF(OR(AND(OR(C31=2,C31=4),C36&lt;=3),AND(NOT(OR(C31=2,C31=4,AND(C31=8,C34=6))),C36&gt;=3))," ","Rohdichteklasse passt nicht zum gewählten Stein")))</f>
        <v xml:space="preserve"> </v>
      </c>
    </row>
    <row r="37" spans="2:12" ht="3.9" customHeight="1" x14ac:dyDescent="0.25">
      <c r="E37" s="11"/>
    </row>
    <row r="38" spans="2:12" s="14" customFormat="1" ht="15" customHeight="1" x14ac:dyDescent="0.25">
      <c r="B38" s="14" t="s">
        <v>179</v>
      </c>
      <c r="H38" s="8"/>
      <c r="I38" s="8"/>
      <c r="J38" s="8"/>
    </row>
    <row r="39" spans="2:12" s="16" customFormat="1" ht="15" customHeight="1" x14ac:dyDescent="0.25">
      <c r="B39" s="146" t="str">
        <f>CONCATENATE(IF(OR(C31=12,C31=11),"Kalksandstein DIN EN 771-2 in Verbindung mit DIN 20000-402 - ","Kalksandstein DIN EN 771-2 in Verbindung mit DIN 20000-40 - "),INDEX(Definitionen!G4:G15,C31,1)," ",INDEX(Definitionen!I4:I7,C35,1)," - ",INDEX(Definitionen!J4:J9,C36,1)," - ",INDEX(Definitionen!B4:B8,C32,1)," x ",INDEX(Definitionen!D4:D14,C17,1)," x ",INDEX(Definitionen!E4:E11,C34,1))</f>
        <v>Kalksandstein DIN EN 771-2 in Verbindung mit DIN 20000-40 - KS-R P 20 - 2,0 - 498 x 175 x 498</v>
      </c>
      <c r="C39" s="146"/>
      <c r="D39" s="146"/>
      <c r="E39" s="146"/>
      <c r="F39" s="146"/>
      <c r="G39" s="146"/>
    </row>
    <row r="40" spans="2:12" ht="3.9" customHeight="1" x14ac:dyDescent="0.25">
      <c r="F40" s="14"/>
      <c r="G40" s="14"/>
    </row>
    <row r="41" spans="2:12" s="14" customFormat="1" ht="12.75" customHeight="1" x14ac:dyDescent="0.25">
      <c r="B41" s="14" t="s">
        <v>122</v>
      </c>
      <c r="H41" s="8"/>
      <c r="L41" s="8"/>
    </row>
    <row r="42" spans="2:12" ht="15" customHeight="1" x14ac:dyDescent="0.25">
      <c r="B42" s="8" t="s">
        <v>108</v>
      </c>
      <c r="C42" s="8">
        <f>(F18-C48*C47/100)*100</f>
        <v>14.999999999999991</v>
      </c>
      <c r="D42" s="8" t="s">
        <v>115</v>
      </c>
      <c r="E42" s="8" t="str">
        <f>IF(C42&lt;=3,"(Ausgleichsmörtel)","(Ausgleichssteine inkl. Normalmörtel, MG III)")</f>
        <v>(Ausgleichssteine inkl. Normalmörtel, MG III)</v>
      </c>
    </row>
    <row r="43" spans="2:12" s="17" customFormat="1" ht="3.9" customHeight="1" x14ac:dyDescent="0.25"/>
    <row r="44" spans="2:12" s="14" customFormat="1" ht="12.75" customHeight="1" x14ac:dyDescent="0.25">
      <c r="B44" s="14" t="s">
        <v>97</v>
      </c>
      <c r="H44" s="8"/>
      <c r="I44" s="8"/>
      <c r="J44" s="8"/>
    </row>
    <row r="45" spans="2:12" ht="15" customHeight="1" x14ac:dyDescent="0.25">
      <c r="B45" s="8" t="s">
        <v>48</v>
      </c>
      <c r="C45" s="18">
        <f>C18*F46</f>
        <v>11.55</v>
      </c>
      <c r="D45" s="8" t="s">
        <v>49</v>
      </c>
      <c r="E45" s="15" t="s">
        <v>98</v>
      </c>
      <c r="F45" s="19">
        <f>INDEX(Definitionen!A4:A14,C17,1)*C45/100</f>
        <v>2.0212500000000002</v>
      </c>
      <c r="G45" s="8" t="s">
        <v>50</v>
      </c>
      <c r="J45" s="14"/>
    </row>
    <row r="46" spans="2:12" ht="15" customHeight="1" x14ac:dyDescent="0.25">
      <c r="B46" s="8" t="s">
        <v>123</v>
      </c>
      <c r="F46" s="19">
        <f>F18-C42/100</f>
        <v>2.75</v>
      </c>
      <c r="G46" s="8" t="s">
        <v>51</v>
      </c>
      <c r="J46" s="14"/>
    </row>
    <row r="47" spans="2:12" ht="15" customHeight="1" x14ac:dyDescent="0.25">
      <c r="B47" s="8" t="s">
        <v>125</v>
      </c>
      <c r="C47" s="20">
        <f>(100*INDEX(Definitionen!E4:F11,C34,2))</f>
        <v>25</v>
      </c>
      <c r="D47" s="8" t="s">
        <v>115</v>
      </c>
      <c r="F47" s="18"/>
      <c r="J47" s="14"/>
    </row>
    <row r="48" spans="2:12" ht="15" customHeight="1" x14ac:dyDescent="0.25">
      <c r="B48" s="8" t="s">
        <v>93</v>
      </c>
      <c r="C48" s="8">
        <f>ROUNDDOWN(F18/(C47/100),0)</f>
        <v>11</v>
      </c>
      <c r="D48" s="8" t="s">
        <v>107</v>
      </c>
      <c r="E48" s="8">
        <f>ROUNDUP(C18/INDEX(Definitionen!B4:C8,C32,2),0)</f>
        <v>9</v>
      </c>
      <c r="F48" s="8" t="s">
        <v>124</v>
      </c>
      <c r="H48" s="19"/>
    </row>
    <row r="49" spans="1:12" s="17" customFormat="1" ht="15" customHeight="1" x14ac:dyDescent="0.25">
      <c r="B49" s="17" t="s">
        <v>131</v>
      </c>
      <c r="E49" s="69">
        <f>C48*E48</f>
        <v>99</v>
      </c>
      <c r="F49" s="17" t="s">
        <v>96</v>
      </c>
    </row>
    <row r="50" spans="1:12" s="17" customFormat="1" ht="15" customHeight="1" x14ac:dyDescent="0.25">
      <c r="B50" s="17" t="s">
        <v>126</v>
      </c>
      <c r="C50" s="5">
        <v>1</v>
      </c>
    </row>
    <row r="51" spans="1:12" s="16" customFormat="1" ht="15" customHeight="1" x14ac:dyDescent="0.25">
      <c r="B51" s="16" t="s">
        <v>127</v>
      </c>
      <c r="E51" s="98">
        <f>(1+INDEX(Definitionen!M4:M13,C50,1))*E49</f>
        <v>103.95</v>
      </c>
      <c r="F51" s="99" t="s">
        <v>96</v>
      </c>
    </row>
    <row r="52" spans="1:12" ht="3.9" customHeight="1" x14ac:dyDescent="0.25">
      <c r="B52" s="16"/>
      <c r="C52" s="16"/>
      <c r="D52" s="16"/>
    </row>
    <row r="53" spans="1:12" s="14" customFormat="1" ht="12.75" customHeight="1" x14ac:dyDescent="0.25">
      <c r="B53" s="14" t="s">
        <v>8</v>
      </c>
      <c r="H53" s="8"/>
      <c r="L53" s="8"/>
    </row>
    <row r="54" spans="1:12" s="17" customFormat="1" ht="15" customHeight="1" x14ac:dyDescent="0.25">
      <c r="B54" s="17" t="s">
        <v>113</v>
      </c>
      <c r="C54" s="17" t="str">
        <f>IF(B21=1,"Dünnbettmörtel","Normalmörtel")</f>
        <v>Dünnbettmörtel</v>
      </c>
      <c r="E54" s="15" t="s">
        <v>114</v>
      </c>
      <c r="F54" s="8" t="str">
        <f>IF(AND(C31&gt;=3,C31&lt;=8),"unvermörtelt","vermörtelt")</f>
        <v>unvermörtelt</v>
      </c>
    </row>
    <row r="55" spans="1:12" ht="15" customHeight="1" x14ac:dyDescent="0.25">
      <c r="B55" s="17" t="s">
        <v>133</v>
      </c>
      <c r="C55" s="17"/>
      <c r="D55" s="17"/>
      <c r="E55" s="21">
        <f>IF(B21=1,ROUND(INDEX(Mörtelbedarf!B46:L53,C34,C17),1)*C45,IF(C31&lt;=2,ROUND(INDEX(Mörtelbedarf!B16:L18,C34,C17),1)*C45,""))</f>
        <v>40.425000000000004</v>
      </c>
      <c r="F55" s="17" t="str">
        <f>IF(B21=1,"kg Trockenmasse",IF(B21=2,"Liter Frischmörtel",""))</f>
        <v>kg Trockenmasse</v>
      </c>
    </row>
    <row r="56" spans="1:12" ht="15" customHeight="1" x14ac:dyDescent="0.25">
      <c r="B56" s="8" t="s">
        <v>121</v>
      </c>
      <c r="C56" s="5">
        <v>3</v>
      </c>
    </row>
    <row r="57" spans="1:12" ht="25.5" customHeight="1" x14ac:dyDescent="0.25">
      <c r="B57" s="143" t="s">
        <v>172</v>
      </c>
      <c r="C57" s="144"/>
      <c r="D57" s="144"/>
      <c r="E57" s="144"/>
      <c r="F57" s="144"/>
      <c r="G57" s="144"/>
    </row>
    <row r="58" spans="1:12" ht="3.9" customHeight="1" x14ac:dyDescent="0.25">
      <c r="B58" s="16"/>
      <c r="C58" s="16"/>
      <c r="D58" s="16"/>
    </row>
    <row r="59" spans="1:12" s="16" customFormat="1" ht="15" customHeight="1" x14ac:dyDescent="0.25">
      <c r="A59" s="8"/>
      <c r="B59" s="16" t="s">
        <v>132</v>
      </c>
      <c r="E59" s="98">
        <f>(1+INDEX(Definitionen!M4:M13,C56,1))*E55</f>
        <v>46.488750000000003</v>
      </c>
      <c r="F59" s="99" t="str">
        <f>F55</f>
        <v>kg Trockenmasse</v>
      </c>
      <c r="G59" s="99"/>
    </row>
    <row r="60" spans="1:12" ht="15" customHeight="1" x14ac:dyDescent="0.25">
      <c r="A60" s="16"/>
      <c r="G60" s="103"/>
    </row>
  </sheetData>
  <sheetProtection password="E36F" sheet="1" objects="1" scenarios="1"/>
  <mergeCells count="9">
    <mergeCell ref="B57:G57"/>
    <mergeCell ref="B4:F4"/>
    <mergeCell ref="B9:F9"/>
    <mergeCell ref="B10:F10"/>
    <mergeCell ref="B5:F5"/>
    <mergeCell ref="B6:F6"/>
    <mergeCell ref="B7:F7"/>
    <mergeCell ref="B8:F8"/>
    <mergeCell ref="B39:G39"/>
  </mergeCells>
  <phoneticPr fontId="0" type="noConversion"/>
  <pageMargins left="0.78740157480314965" right="0.59055118110236227" top="0.59055118110236227" bottom="0.59055118110236227" header="0.51181102362204722" footer="0.35433070866141736"/>
  <pageSetup paperSize="9" orientation="portrait" r:id="rId1"/>
  <headerFooter alignWithMargins="0">
    <oddFooter>&amp;L(c) Bundesverband Kalksandsteinindustrie e.V, Hannover, 2019&amp;Rwww.kalksandstein.de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2</xdr:col>
                    <xdr:colOff>0</xdr:colOff>
                    <xdr:row>31</xdr:row>
                    <xdr:rowOff>22860</xdr:rowOff>
                  </from>
                  <to>
                    <xdr:col>2</xdr:col>
                    <xdr:colOff>784860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2</xdr:col>
                    <xdr:colOff>784860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4</xdr:col>
                    <xdr:colOff>45720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2</xdr:col>
                    <xdr:colOff>0</xdr:colOff>
                    <xdr:row>33</xdr:row>
                    <xdr:rowOff>182880</xdr:rowOff>
                  </from>
                  <to>
                    <xdr:col>2</xdr:col>
                    <xdr:colOff>784860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2</xdr:col>
                    <xdr:colOff>0</xdr:colOff>
                    <xdr:row>34</xdr:row>
                    <xdr:rowOff>182880</xdr:rowOff>
                  </from>
                  <to>
                    <xdr:col>2</xdr:col>
                    <xdr:colOff>784860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Group Box 10">
              <controlPr defaultSize="0" autoFill="0" autoPict="0">
                <anchor moveWithCells="1">
                  <from>
                    <xdr:col>1</xdr:col>
                    <xdr:colOff>22860</xdr:colOff>
                    <xdr:row>20</xdr:row>
                    <xdr:rowOff>7620</xdr:rowOff>
                  </from>
                  <to>
                    <xdr:col>3</xdr:col>
                    <xdr:colOff>106680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</xdr:col>
                    <xdr:colOff>45720</xdr:colOff>
                    <xdr:row>20</xdr:row>
                    <xdr:rowOff>76200</xdr:rowOff>
                  </from>
                  <to>
                    <xdr:col>1</xdr:col>
                    <xdr:colOff>762000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1</xdr:col>
                    <xdr:colOff>45720</xdr:colOff>
                    <xdr:row>21</xdr:row>
                    <xdr:rowOff>99060</xdr:rowOff>
                  </from>
                  <to>
                    <xdr:col>1</xdr:col>
                    <xdr:colOff>769620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Group Box 18">
              <controlPr defaultSize="0" autoFill="0" autoPict="0">
                <anchor moveWithCells="1">
                  <from>
                    <xdr:col>1</xdr:col>
                    <xdr:colOff>7620</xdr:colOff>
                    <xdr:row>24</xdr:row>
                    <xdr:rowOff>7620</xdr:rowOff>
                  </from>
                  <to>
                    <xdr:col>3</xdr:col>
                    <xdr:colOff>129540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Option Button 19">
              <controlPr defaultSize="0" autoFill="0" autoLine="0" autoPict="0">
                <anchor moveWithCells="1">
                  <from>
                    <xdr:col>1</xdr:col>
                    <xdr:colOff>45720</xdr:colOff>
                    <xdr:row>24</xdr:row>
                    <xdr:rowOff>68580</xdr:rowOff>
                  </from>
                  <to>
                    <xdr:col>2</xdr:col>
                    <xdr:colOff>746760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Option Button 21">
              <controlPr defaultSize="0" autoFill="0" autoLine="0" autoPict="0">
                <anchor moveWithCells="1">
                  <from>
                    <xdr:col>1</xdr:col>
                    <xdr:colOff>45720</xdr:colOff>
                    <xdr:row>25</xdr:row>
                    <xdr:rowOff>68580</xdr:rowOff>
                  </from>
                  <to>
                    <xdr:col>2</xdr:col>
                    <xdr:colOff>746760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Option Button 22">
              <controlPr defaultSize="0" autoFill="0" autoLine="0" autoPict="0">
                <anchor moveWithCells="1">
                  <from>
                    <xdr:col>1</xdr:col>
                    <xdr:colOff>45720</xdr:colOff>
                    <xdr:row>26</xdr:row>
                    <xdr:rowOff>76200</xdr:rowOff>
                  </from>
                  <to>
                    <xdr:col>2</xdr:col>
                    <xdr:colOff>746760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Drop Down 2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22860</xdr:rowOff>
                  </from>
                  <to>
                    <xdr:col>3</xdr:col>
                    <xdr:colOff>342900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Drop Down 27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22860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Drop Down 28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342900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Drop Down 36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2</xdr:col>
                    <xdr:colOff>784860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Drop Down 37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7620</xdr:rowOff>
                  </from>
                  <to>
                    <xdr:col>2</xdr:col>
                    <xdr:colOff>784860</xdr:colOff>
                    <xdr:row>50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B1:M143"/>
  <sheetViews>
    <sheetView showGridLines="0" showRowColHeaders="0" zoomScaleNormal="100" zoomScaleSheetLayoutView="75" workbookViewId="0">
      <pane ySplit="1" topLeftCell="A14" activePane="bottomLeft" state="frozenSplit"/>
      <selection pane="bottomLeft" activeCell="E43" sqref="E43"/>
    </sheetView>
  </sheetViews>
  <sheetFormatPr baseColWidth="10" defaultColWidth="11.44140625" defaultRowHeight="15" customHeight="1" x14ac:dyDescent="0.25"/>
  <cols>
    <col min="1" max="1" width="11.44140625" style="8"/>
    <col min="2" max="2" width="4.44140625" style="8" customWidth="1"/>
    <col min="3" max="3" width="11.5546875" style="8" customWidth="1"/>
    <col min="4" max="4" width="18.88671875" style="8" customWidth="1"/>
    <col min="5" max="5" width="13.33203125" style="8" bestFit="1" customWidth="1"/>
    <col min="6" max="6" width="41.6640625" style="17" customWidth="1"/>
    <col min="7" max="7" width="2.5546875" style="8" customWidth="1"/>
    <col min="8" max="16384" width="11.44140625" style="8"/>
  </cols>
  <sheetData>
    <row r="1" spans="2:6" s="12" customFormat="1" ht="17.399999999999999" x14ac:dyDescent="0.3">
      <c r="B1" s="150" t="s">
        <v>178</v>
      </c>
      <c r="C1" s="150"/>
      <c r="D1" s="150"/>
      <c r="E1" s="150"/>
      <c r="F1" s="150"/>
    </row>
    <row r="2" spans="2:6" s="13" customFormat="1" ht="5.0999999999999996" customHeight="1" x14ac:dyDescent="0.4"/>
    <row r="3" spans="2:6" s="13" customFormat="1" ht="15" customHeight="1" x14ac:dyDescent="0.4"/>
    <row r="4" spans="2:6" s="14" customFormat="1" ht="15" customHeight="1" x14ac:dyDescent="0.25">
      <c r="B4" s="14" t="s">
        <v>134</v>
      </c>
    </row>
    <row r="5" spans="2:6" s="14" customFormat="1" ht="39" customHeight="1" x14ac:dyDescent="0.25">
      <c r="B5" s="147" t="s">
        <v>175</v>
      </c>
      <c r="C5" s="147"/>
      <c r="D5" s="147"/>
      <c r="E5" s="147"/>
      <c r="F5" s="147"/>
    </row>
    <row r="6" spans="2:6" s="13" customFormat="1" ht="21" x14ac:dyDescent="0.4"/>
    <row r="7" spans="2:6" s="14" customFormat="1" ht="12.9" customHeight="1" x14ac:dyDescent="0.25">
      <c r="B7" s="14" t="s">
        <v>135</v>
      </c>
    </row>
    <row r="8" spans="2:6" s="14" customFormat="1" ht="12.9" customHeight="1" x14ac:dyDescent="0.25">
      <c r="E8" s="7"/>
      <c r="F8" s="71" t="str">
        <f>IF(B9=2,"KS, KS L, KS Vb, KS Vm","KS Vb und KS Vm")</f>
        <v>KS, KS L, KS Vb, KS Vm</v>
      </c>
    </row>
    <row r="9" spans="2:6" s="72" customFormat="1" ht="12.9" customHeight="1" x14ac:dyDescent="0.25">
      <c r="B9" s="73">
        <v>2</v>
      </c>
      <c r="E9" s="7"/>
      <c r="F9" s="14" t="str">
        <f>IF(B9=2,"KS-R P, KS L-R P, KS-P, KS F","")</f>
        <v>KS-R P, KS L-R P, KS-P, KS F</v>
      </c>
    </row>
    <row r="10" spans="2:6" s="14" customFormat="1" ht="12.9" customHeight="1" x14ac:dyDescent="0.25">
      <c r="E10" s="7"/>
      <c r="F10" s="71" t="str">
        <f>IF(B9=2,"KS XL-RE, KS XL-PE, KS XL-E","")</f>
        <v>KS XL-RE, KS XL-PE, KS XL-E</v>
      </c>
    </row>
    <row r="11" spans="2:6" s="13" customFormat="1" ht="21" x14ac:dyDescent="0.4"/>
    <row r="12" spans="2:6" s="14" customFormat="1" ht="12.9" customHeight="1" x14ac:dyDescent="0.25">
      <c r="B12" s="14" t="s">
        <v>136</v>
      </c>
      <c r="E12" s="7"/>
      <c r="F12" s="74"/>
    </row>
    <row r="13" spans="2:6" s="14" customFormat="1" ht="12.9" customHeight="1" x14ac:dyDescent="0.25">
      <c r="B13" s="72"/>
      <c r="E13" s="7"/>
      <c r="F13" s="71" t="str">
        <f>IF(B14=1,"KS, KS L, KS Vb, KS Vm,","KS XL-RE, KS XL-PE, KS XL-E")</f>
        <v>KS XL-RE, KS XL-PE, KS XL-E</v>
      </c>
    </row>
    <row r="14" spans="2:6" s="72" customFormat="1" ht="12.9" customHeight="1" x14ac:dyDescent="0.25">
      <c r="B14" s="73">
        <v>2</v>
      </c>
      <c r="E14" s="7"/>
      <c r="F14" s="75" t="str">
        <f>IF(B14=1,"KS-R P, KS-P und KS F","")</f>
        <v/>
      </c>
    </row>
    <row r="15" spans="2:6" s="14" customFormat="1" ht="12.9" customHeight="1" x14ac:dyDescent="0.25">
      <c r="B15" s="72"/>
      <c r="E15" s="7"/>
      <c r="F15" s="75"/>
    </row>
    <row r="16" spans="2:6" s="13" customFormat="1" ht="21" x14ac:dyDescent="0.4"/>
    <row r="17" spans="2:6" s="14" customFormat="1" ht="12.9" customHeight="1" x14ac:dyDescent="0.25">
      <c r="B17" s="14" t="s">
        <v>137</v>
      </c>
      <c r="E17" s="7"/>
      <c r="F17" s="74"/>
    </row>
    <row r="18" spans="2:6" s="14" customFormat="1" ht="12.9" customHeight="1" x14ac:dyDescent="0.25">
      <c r="E18" s="7"/>
      <c r="F18" s="71" t="str">
        <f>IF(B19=1,"KS, KS L, KS Vb, KS Vm,","KS-R P, KS L-R P, KS-P, KS F,")</f>
        <v>KS-R P, KS L-R P, KS-P, KS F,</v>
      </c>
    </row>
    <row r="19" spans="2:6" s="72" customFormat="1" ht="12.9" customHeight="1" x14ac:dyDescent="0.25">
      <c r="B19" s="73">
        <v>2</v>
      </c>
      <c r="E19" s="7"/>
      <c r="F19" s="75" t="str">
        <f>IF(B19=1,"","KS XL-RE, KS XL-PE, KS XL-E")</f>
        <v>KS XL-RE, KS XL-PE, KS XL-E</v>
      </c>
    </row>
    <row r="20" spans="2:6" s="14" customFormat="1" ht="12.9" customHeight="1" x14ac:dyDescent="0.25">
      <c r="E20" s="7"/>
      <c r="F20" s="75"/>
    </row>
    <row r="21" spans="2:6" s="13" customFormat="1" ht="21" x14ac:dyDescent="0.4"/>
    <row r="22" spans="2:6" s="14" customFormat="1" ht="12.9" customHeight="1" x14ac:dyDescent="0.25">
      <c r="B22" s="14" t="s">
        <v>138</v>
      </c>
      <c r="E22" s="7"/>
      <c r="F22" s="74"/>
    </row>
    <row r="23" spans="2:6" s="14" customFormat="1" ht="12.9" customHeight="1" x14ac:dyDescent="0.25">
      <c r="E23" s="7"/>
      <c r="F23" s="71" t="str">
        <f>IF(OR(B25=1,B25=4),"KS, KS L, KS Vb, KS Vm,",IF(B25=2,"KS-R P, KS L-R P, KS-P, KS F,","KS F, KS Vb und KS Vm"))</f>
        <v>KS, KS L, KS Vb, KS Vm,</v>
      </c>
    </row>
    <row r="24" spans="2:6" s="14" customFormat="1" ht="12.9" customHeight="1" x14ac:dyDescent="0.25">
      <c r="E24" s="7"/>
      <c r="F24" s="75" t="str">
        <f>IF(OR(B25=1,B25=4),"KS-R P, KS L-R P, KS-P, KS F,",IF(B25=2,"KS XL-RE, KS XL-PE, KS XL-E",""))</f>
        <v>KS-R P, KS L-R P, KS-P, KS F,</v>
      </c>
    </row>
    <row r="25" spans="2:6" s="72" customFormat="1" ht="12.9" customHeight="1" x14ac:dyDescent="0.25">
      <c r="B25" s="73">
        <v>1</v>
      </c>
      <c r="E25" s="7"/>
      <c r="F25" s="75" t="str">
        <f>IF(OR(B25=1,B25=4),"KS XL-RE, KS XL-PE, KS XL-E",IF(B25=2,"",""))</f>
        <v>KS XL-RE, KS XL-PE, KS XL-E</v>
      </c>
    </row>
    <row r="26" spans="2:6" s="14" customFormat="1" ht="12.9" customHeight="1" x14ac:dyDescent="0.25">
      <c r="E26" s="7"/>
      <c r="F26" s="75"/>
    </row>
    <row r="27" spans="2:6" s="14" customFormat="1" ht="12.9" customHeight="1" x14ac:dyDescent="0.25">
      <c r="E27" s="7"/>
      <c r="F27" s="75"/>
    </row>
    <row r="28" spans="2:6" s="13" customFormat="1" ht="21" x14ac:dyDescent="0.4"/>
    <row r="29" spans="2:6" s="14" customFormat="1" ht="12.9" customHeight="1" x14ac:dyDescent="0.25">
      <c r="B29" s="14" t="s">
        <v>139</v>
      </c>
      <c r="F29" s="74"/>
    </row>
    <row r="30" spans="2:6" ht="12.9" customHeight="1" x14ac:dyDescent="0.25">
      <c r="F30" s="71" t="str">
        <f>IF(B31=1,"KS, KS L, KS Vb und KS Vm","KS-R P, KS L-R P, KS-P, KS F,")</f>
        <v>KS-R P, KS L-R P, KS-P, KS F,</v>
      </c>
    </row>
    <row r="31" spans="2:6" ht="12.9" customHeight="1" x14ac:dyDescent="0.25">
      <c r="B31" s="3">
        <v>2</v>
      </c>
      <c r="C31" s="76"/>
      <c r="F31" s="71" t="str">
        <f>IF(B31=1,"","KS XL-RE, KS XL-PE, KS XL-E")</f>
        <v>KS XL-RE, KS XL-PE, KS XL-E</v>
      </c>
    </row>
    <row r="32" spans="2:6" ht="12.9" customHeight="1" x14ac:dyDescent="0.25">
      <c r="B32" s="76"/>
      <c r="C32" s="76"/>
      <c r="F32" s="77"/>
    </row>
    <row r="33" spans="2:7" s="13" customFormat="1" ht="21" x14ac:dyDescent="0.4"/>
    <row r="34" spans="2:7" s="14" customFormat="1" ht="12.9" customHeight="1" x14ac:dyDescent="0.25">
      <c r="B34" s="14" t="s">
        <v>140</v>
      </c>
    </row>
    <row r="35" spans="2:7" s="13" customFormat="1" ht="21" x14ac:dyDescent="0.4"/>
    <row r="36" spans="2:7" ht="12.9" customHeight="1" x14ac:dyDescent="0.25">
      <c r="B36" s="78" t="s">
        <v>52</v>
      </c>
      <c r="C36" s="79"/>
      <c r="D36" s="14" t="s">
        <v>141</v>
      </c>
      <c r="F36" s="8"/>
      <c r="G36" s="6"/>
    </row>
    <row r="37" spans="2:7" s="80" customFormat="1" ht="12.9" customHeight="1" x14ac:dyDescent="0.25">
      <c r="B37" s="81" t="s">
        <v>81</v>
      </c>
      <c r="D37" s="81" t="s">
        <v>59</v>
      </c>
      <c r="E37" s="82" t="str">
        <f>IF(AND(B9=2,B14=1,B19=1,B25&lt;&gt;2,B25&lt;&gt;3,B31=1),"zulässig","nicht zulässig")</f>
        <v>nicht zulässig</v>
      </c>
      <c r="F37" s="83"/>
    </row>
    <row r="38" spans="2:7" s="80" customFormat="1" ht="12.9" customHeight="1" x14ac:dyDescent="0.25">
      <c r="B38" s="81" t="s">
        <v>82</v>
      </c>
      <c r="D38" s="81" t="s">
        <v>60</v>
      </c>
      <c r="E38" s="82" t="str">
        <f>IF(AND(B9=2,B14=1,B19=1,B25&lt;&gt;2,B25&lt;&gt;3,B31=1),"zulässig","nicht zulässig")</f>
        <v>nicht zulässig</v>
      </c>
    </row>
    <row r="39" spans="2:7" s="80" customFormat="1" ht="12.9" customHeight="1" x14ac:dyDescent="0.25">
      <c r="B39" s="81" t="s">
        <v>84</v>
      </c>
      <c r="D39" s="81" t="s">
        <v>63</v>
      </c>
      <c r="E39" s="82" t="str">
        <f>IF(AND(B9=2,OR(B14=1,B14=2),B19=2,B25&lt;&gt;3,B31=2),"zulässig","nicht zulässig")</f>
        <v>zulässig</v>
      </c>
    </row>
    <row r="40" spans="2:7" s="82" customFormat="1" ht="12.9" customHeight="1" x14ac:dyDescent="0.25">
      <c r="B40" s="81" t="s">
        <v>83</v>
      </c>
      <c r="D40" s="81" t="s">
        <v>64</v>
      </c>
      <c r="E40" s="82" t="str">
        <f>IF(AND(B9=2,OR(B14=1,B14=2),B19=2,B25&lt;&gt;3,B31=2),"zulässig","nicht zulässig")</f>
        <v>zulässig</v>
      </c>
    </row>
    <row r="41" spans="2:7" s="80" customFormat="1" ht="12.9" customHeight="1" x14ac:dyDescent="0.25">
      <c r="B41" s="81" t="s">
        <v>85</v>
      </c>
      <c r="D41" s="81" t="s">
        <v>65</v>
      </c>
      <c r="E41" s="82" t="str">
        <f>IF(AND(B9=2,B14=2,B19=2,B25&lt;&gt;3,B31=2),"zulässig","nicht zulässig")</f>
        <v>zulässig</v>
      </c>
    </row>
    <row r="42" spans="2:7" s="80" customFormat="1" ht="12.9" customHeight="1" x14ac:dyDescent="0.25">
      <c r="B42" s="81" t="s">
        <v>86</v>
      </c>
      <c r="D42" s="81" t="s">
        <v>66</v>
      </c>
      <c r="E42" s="82" t="str">
        <f>IF(AND(B9=2,B14=2,B19=2,B25&lt;&gt;3,B31=2),"zulässig","nicht zulässig")</f>
        <v>zulässig</v>
      </c>
    </row>
    <row r="43" spans="2:7" s="80" customFormat="1" ht="12.9" customHeight="1" x14ac:dyDescent="0.25">
      <c r="B43" s="106" t="s">
        <v>182</v>
      </c>
      <c r="D43" s="106" t="s">
        <v>181</v>
      </c>
      <c r="E43" s="82" t="str">
        <f>IF(AND(B10=2,B15=2,B20=2,B26&lt;&gt;3,B32=2),"zulässig","nicht zulässig")</f>
        <v>nicht zulässig</v>
      </c>
    </row>
    <row r="44" spans="2:7" s="80" customFormat="1" ht="12.9" customHeight="1" x14ac:dyDescent="0.25">
      <c r="B44" s="81" t="s">
        <v>87</v>
      </c>
      <c r="D44" s="81" t="s">
        <v>69</v>
      </c>
      <c r="E44" s="82" t="str">
        <f>IF(AND(B9=2,B14=1,B19=2,B25&lt;&gt;3,B31=2),"zulässig","nicht zulässig")</f>
        <v>nicht zulässig</v>
      </c>
    </row>
    <row r="45" spans="2:7" s="80" customFormat="1" ht="12.9" customHeight="1" x14ac:dyDescent="0.25">
      <c r="B45" s="81" t="s">
        <v>88</v>
      </c>
      <c r="D45" s="81" t="s">
        <v>142</v>
      </c>
      <c r="E45" s="82" t="str">
        <f>IF(AND(B9=2,B14=1,B19=2,B31=2),"zulässig","nicht zulässig")</f>
        <v>nicht zulässig</v>
      </c>
    </row>
    <row r="46" spans="2:7" s="80" customFormat="1" ht="12.9" customHeight="1" x14ac:dyDescent="0.25">
      <c r="B46" s="81" t="s">
        <v>89</v>
      </c>
      <c r="D46" s="81" t="s">
        <v>67</v>
      </c>
      <c r="E46" s="82" t="str">
        <f>IF(AND(B14=1,B19=1,B25&lt;&gt;2,B31=1),"zulässig","nicht zulässig")</f>
        <v>nicht zulässig</v>
      </c>
    </row>
    <row r="47" spans="2:7" s="80" customFormat="1" ht="12.9" customHeight="1" x14ac:dyDescent="0.25">
      <c r="B47" s="81" t="s">
        <v>90</v>
      </c>
      <c r="D47" s="81" t="s">
        <v>68</v>
      </c>
      <c r="E47" s="82" t="str">
        <f>IF(AND(B14=1,B19=1,B25&lt;&gt;2,B31=1),"zulässig","nicht zulässig")</f>
        <v>nicht zulässig</v>
      </c>
    </row>
    <row r="48" spans="2:7" s="80" customFormat="1" ht="12.9" customHeight="1" x14ac:dyDescent="0.25">
      <c r="B48" s="81"/>
      <c r="D48" s="81"/>
      <c r="E48" s="82"/>
    </row>
    <row r="49" spans="2:13" ht="13.2" x14ac:dyDescent="0.25">
      <c r="B49" s="148" t="s">
        <v>171</v>
      </c>
      <c r="C49" s="149"/>
      <c r="D49" s="149"/>
      <c r="E49" s="149"/>
      <c r="F49" s="149"/>
      <c r="G49" s="86"/>
      <c r="H49" s="86"/>
      <c r="I49" s="86"/>
      <c r="J49" s="86"/>
      <c r="K49" s="86"/>
      <c r="L49" s="86"/>
      <c r="M49" s="86"/>
    </row>
    <row r="50" spans="2:13" ht="13.2" x14ac:dyDescent="0.25">
      <c r="B50" s="84"/>
      <c r="C50" s="85"/>
      <c r="D50" s="85"/>
      <c r="E50" s="85"/>
      <c r="F50" s="85"/>
      <c r="G50" s="86"/>
      <c r="H50" s="86"/>
      <c r="I50" s="86"/>
      <c r="J50" s="86"/>
      <c r="K50" s="86"/>
      <c r="L50" s="86"/>
      <c r="M50" s="86"/>
    </row>
    <row r="51" spans="2:13" ht="13.2" x14ac:dyDescent="0.25">
      <c r="G51" s="86"/>
      <c r="H51" s="86"/>
      <c r="I51" s="86"/>
      <c r="J51" s="86"/>
      <c r="K51" s="86"/>
    </row>
    <row r="52" spans="2:13" ht="13.2" x14ac:dyDescent="0.25">
      <c r="G52" s="86"/>
      <c r="H52" s="86"/>
      <c r="I52" s="86"/>
      <c r="J52" s="86"/>
      <c r="K52" s="86"/>
    </row>
    <row r="53" spans="2:13" s="88" customFormat="1" ht="13.8" x14ac:dyDescent="0.25">
      <c r="G53" s="89"/>
      <c r="H53" s="89"/>
      <c r="I53" s="89"/>
      <c r="J53" s="89"/>
      <c r="K53" s="89"/>
    </row>
    <row r="54" spans="2:13" ht="13.2" x14ac:dyDescent="0.25">
      <c r="G54" s="86"/>
      <c r="H54" s="86"/>
      <c r="I54" s="86"/>
      <c r="J54" s="86"/>
      <c r="K54" s="86"/>
    </row>
    <row r="55" spans="2:13" ht="13.2" x14ac:dyDescent="0.25">
      <c r="G55" s="86"/>
      <c r="H55" s="86"/>
      <c r="I55" s="86"/>
      <c r="J55" s="86"/>
      <c r="K55" s="86"/>
    </row>
    <row r="56" spans="2:13" ht="13.2" x14ac:dyDescent="0.25">
      <c r="G56" s="86"/>
      <c r="H56" s="86"/>
      <c r="I56" s="86"/>
      <c r="J56" s="86"/>
      <c r="K56" s="86"/>
    </row>
    <row r="57" spans="2:13" ht="13.2" x14ac:dyDescent="0.25">
      <c r="G57" s="86"/>
      <c r="H57" s="86"/>
      <c r="I57" s="86"/>
      <c r="J57" s="86"/>
      <c r="K57" s="86"/>
    </row>
    <row r="58" spans="2:13" ht="13.2" x14ac:dyDescent="0.25">
      <c r="G58" s="86"/>
      <c r="H58" s="86"/>
      <c r="I58" s="86"/>
      <c r="J58" s="86"/>
      <c r="K58" s="86"/>
    </row>
    <row r="59" spans="2:13" ht="13.2" x14ac:dyDescent="0.25">
      <c r="G59" s="86"/>
      <c r="H59" s="86"/>
      <c r="I59" s="86"/>
      <c r="J59" s="86"/>
      <c r="K59" s="86"/>
    </row>
    <row r="60" spans="2:13" ht="13.2" x14ac:dyDescent="0.25">
      <c r="G60" s="86"/>
      <c r="H60" s="86"/>
      <c r="I60" s="86"/>
      <c r="J60" s="86"/>
      <c r="K60" s="86"/>
    </row>
    <row r="61" spans="2:13" s="88" customFormat="1" ht="13.8" x14ac:dyDescent="0.25">
      <c r="G61" s="89"/>
      <c r="H61" s="89"/>
      <c r="I61" s="89"/>
      <c r="J61" s="89"/>
      <c r="K61" s="89"/>
    </row>
    <row r="62" spans="2:13" ht="13.2" x14ac:dyDescent="0.25">
      <c r="G62" s="86"/>
      <c r="H62" s="86"/>
      <c r="I62" s="86"/>
      <c r="J62" s="86"/>
      <c r="K62" s="86"/>
    </row>
    <row r="63" spans="2:13" ht="13.2" x14ac:dyDescent="0.25">
      <c r="G63" s="86"/>
      <c r="H63" s="86"/>
      <c r="I63" s="86"/>
      <c r="J63" s="86"/>
      <c r="K63" s="86"/>
    </row>
    <row r="64" spans="2:13" ht="13.2" x14ac:dyDescent="0.25">
      <c r="G64" s="86"/>
      <c r="H64" s="86"/>
      <c r="I64" s="86"/>
      <c r="J64" s="86"/>
      <c r="K64" s="86"/>
    </row>
    <row r="65" spans="2:13" ht="13.2" x14ac:dyDescent="0.25">
      <c r="G65" s="86"/>
      <c r="H65" s="86"/>
      <c r="I65" s="86"/>
      <c r="J65" s="86"/>
      <c r="K65" s="86"/>
    </row>
    <row r="66" spans="2:13" s="88" customFormat="1" ht="13.8" x14ac:dyDescent="0.25">
      <c r="G66" s="89"/>
      <c r="H66" s="89"/>
      <c r="I66" s="89"/>
      <c r="J66" s="89"/>
      <c r="K66" s="89"/>
    </row>
    <row r="67" spans="2:13" ht="13.2" x14ac:dyDescent="0.25">
      <c r="G67" s="86"/>
      <c r="H67" s="86"/>
      <c r="I67" s="86"/>
      <c r="J67" s="86"/>
      <c r="K67" s="86"/>
    </row>
    <row r="68" spans="2:13" ht="13.2" x14ac:dyDescent="0.25">
      <c r="G68" s="86"/>
      <c r="H68" s="86"/>
      <c r="I68" s="86"/>
      <c r="J68" s="86"/>
      <c r="K68" s="86"/>
    </row>
    <row r="69" spans="2:13" ht="13.2" x14ac:dyDescent="0.25">
      <c r="G69" s="86"/>
      <c r="H69" s="86"/>
      <c r="I69" s="86"/>
      <c r="J69" s="86"/>
      <c r="K69" s="86"/>
    </row>
    <row r="70" spans="2:13" ht="13.2" x14ac:dyDescent="0.25">
      <c r="G70" s="86"/>
      <c r="H70" s="86"/>
      <c r="I70" s="86"/>
      <c r="J70" s="86"/>
      <c r="K70" s="86"/>
    </row>
    <row r="71" spans="2:13" ht="15" customHeight="1" x14ac:dyDescent="0.25">
      <c r="B71" s="84"/>
      <c r="C71" s="84"/>
      <c r="D71" s="84"/>
      <c r="E71" s="70"/>
      <c r="F71" s="86"/>
      <c r="G71" s="86"/>
      <c r="H71" s="86"/>
      <c r="I71" s="86"/>
      <c r="J71" s="86"/>
      <c r="K71" s="86"/>
      <c r="L71" s="86"/>
      <c r="M71" s="86"/>
    </row>
    <row r="72" spans="2:13" ht="15" customHeight="1" x14ac:dyDescent="0.25">
      <c r="B72" s="84"/>
      <c r="C72" s="84"/>
      <c r="D72" s="84"/>
      <c r="E72" s="70"/>
      <c r="F72" s="86"/>
      <c r="G72" s="86"/>
      <c r="H72" s="86"/>
      <c r="I72" s="86"/>
      <c r="J72" s="86"/>
      <c r="K72" s="86"/>
      <c r="L72" s="86"/>
      <c r="M72" s="86"/>
    </row>
    <row r="73" spans="2:13" ht="15" customHeight="1" x14ac:dyDescent="0.25">
      <c r="B73" s="84"/>
      <c r="C73" s="84"/>
      <c r="D73" s="84"/>
      <c r="E73" s="70"/>
      <c r="F73" s="86"/>
      <c r="G73" s="86"/>
      <c r="H73" s="86"/>
      <c r="I73" s="86"/>
      <c r="J73" s="86"/>
      <c r="K73" s="86"/>
      <c r="L73" s="86"/>
      <c r="M73" s="86"/>
    </row>
    <row r="74" spans="2:13" ht="15" customHeight="1" x14ac:dyDescent="0.25">
      <c r="B74" s="84"/>
      <c r="C74" s="84"/>
      <c r="D74" s="84"/>
      <c r="E74" s="70"/>
      <c r="F74" s="86"/>
      <c r="G74" s="86"/>
      <c r="H74" s="86"/>
      <c r="I74" s="86"/>
      <c r="J74" s="86"/>
      <c r="K74" s="86"/>
      <c r="L74" s="86"/>
      <c r="M74" s="86"/>
    </row>
    <row r="75" spans="2:13" ht="15" customHeight="1" x14ac:dyDescent="0.25">
      <c r="B75" s="84"/>
      <c r="C75" s="84"/>
      <c r="D75" s="84"/>
      <c r="E75" s="70"/>
      <c r="F75" s="86"/>
      <c r="G75" s="86"/>
      <c r="H75" s="86"/>
      <c r="I75" s="86"/>
      <c r="J75" s="86"/>
      <c r="K75" s="86"/>
      <c r="L75" s="86"/>
      <c r="M75" s="86"/>
    </row>
    <row r="76" spans="2:13" ht="15" customHeight="1" x14ac:dyDescent="0.25">
      <c r="B76" s="94"/>
      <c r="C76" s="94"/>
      <c r="D76" s="94"/>
      <c r="E76" s="70"/>
      <c r="F76" s="86"/>
      <c r="G76" s="86"/>
      <c r="H76" s="86"/>
      <c r="I76" s="86"/>
      <c r="J76" s="86"/>
      <c r="K76" s="86"/>
      <c r="L76" s="86"/>
      <c r="M76" s="86"/>
    </row>
    <row r="77" spans="2:13" ht="15" customHeight="1" x14ac:dyDescent="0.25">
      <c r="B77" s="84"/>
      <c r="C77" s="94"/>
      <c r="D77" s="94"/>
      <c r="E77" s="70"/>
      <c r="F77" s="86"/>
      <c r="G77" s="86"/>
      <c r="H77" s="86"/>
      <c r="I77" s="86"/>
      <c r="J77" s="86"/>
      <c r="K77" s="86"/>
      <c r="L77" s="86"/>
      <c r="M77" s="86"/>
    </row>
    <row r="78" spans="2:13" ht="15" customHeight="1" x14ac:dyDescent="0.25">
      <c r="B78" s="84"/>
      <c r="C78" s="84"/>
      <c r="D78" s="84"/>
      <c r="E78" s="70"/>
      <c r="F78" s="86"/>
      <c r="G78" s="86"/>
      <c r="H78" s="86"/>
      <c r="I78" s="86"/>
      <c r="J78" s="86"/>
      <c r="K78" s="86"/>
      <c r="L78" s="86"/>
      <c r="M78" s="86"/>
    </row>
    <row r="79" spans="2:13" ht="24" customHeight="1" x14ac:dyDescent="0.25">
      <c r="B79" s="84"/>
      <c r="C79" s="84"/>
      <c r="D79" s="84"/>
      <c r="E79" s="70"/>
      <c r="F79" s="86"/>
      <c r="G79" s="86"/>
      <c r="H79" s="86"/>
      <c r="I79" s="86"/>
      <c r="J79" s="86"/>
      <c r="K79" s="86"/>
      <c r="L79" s="86"/>
      <c r="M79" s="86"/>
    </row>
    <row r="80" spans="2:13" ht="15" customHeight="1" x14ac:dyDescent="0.25">
      <c r="B80" s="84"/>
      <c r="C80" s="84"/>
      <c r="D80" s="84"/>
      <c r="E80" s="70"/>
      <c r="F80" s="86"/>
      <c r="G80" s="86"/>
      <c r="H80" s="86"/>
      <c r="I80" s="86"/>
      <c r="J80" s="86"/>
      <c r="K80" s="86"/>
      <c r="L80" s="86"/>
      <c r="M80" s="86"/>
    </row>
    <row r="81" spans="2:13" ht="15" customHeight="1" x14ac:dyDescent="0.25">
      <c r="B81" s="84"/>
      <c r="C81" s="84"/>
      <c r="D81" s="84"/>
      <c r="E81" s="70"/>
      <c r="F81" s="86"/>
      <c r="G81" s="86"/>
      <c r="H81" s="86"/>
      <c r="I81" s="86"/>
      <c r="J81" s="86"/>
      <c r="K81" s="86"/>
      <c r="L81" s="86"/>
      <c r="M81" s="86"/>
    </row>
    <row r="82" spans="2:13" ht="15" customHeight="1" x14ac:dyDescent="0.25">
      <c r="B82" s="84"/>
      <c r="C82" s="84"/>
      <c r="D82" s="84"/>
      <c r="E82" s="70"/>
      <c r="F82" s="86"/>
      <c r="G82" s="86"/>
      <c r="H82" s="86"/>
      <c r="I82" s="86"/>
      <c r="J82" s="86"/>
      <c r="K82" s="86"/>
      <c r="L82" s="86"/>
      <c r="M82" s="86"/>
    </row>
    <row r="83" spans="2:13" ht="15" customHeight="1" x14ac:dyDescent="0.25">
      <c r="B83" s="84"/>
      <c r="C83" s="84"/>
      <c r="D83" s="84"/>
      <c r="E83" s="70"/>
      <c r="F83" s="86"/>
      <c r="G83" s="86"/>
      <c r="H83" s="86"/>
      <c r="I83" s="86"/>
      <c r="J83" s="86"/>
      <c r="K83" s="86"/>
      <c r="L83" s="86"/>
      <c r="M83" s="86"/>
    </row>
    <row r="84" spans="2:13" ht="15" customHeight="1" x14ac:dyDescent="0.25">
      <c r="B84" s="84"/>
      <c r="C84" s="84"/>
      <c r="D84" s="84"/>
      <c r="E84" s="70"/>
      <c r="F84" s="86"/>
      <c r="G84" s="86"/>
      <c r="H84" s="86"/>
      <c r="I84" s="86"/>
      <c r="J84" s="86"/>
      <c r="K84" s="86"/>
      <c r="L84" s="86"/>
      <c r="M84" s="86"/>
    </row>
    <row r="85" spans="2:13" ht="15" customHeight="1" x14ac:dyDescent="0.25">
      <c r="B85" s="84"/>
      <c r="C85" s="84"/>
      <c r="D85" s="84"/>
      <c r="E85" s="70"/>
      <c r="F85" s="86"/>
      <c r="G85" s="86"/>
      <c r="H85" s="86"/>
      <c r="I85" s="86"/>
      <c r="J85" s="86"/>
      <c r="K85" s="86"/>
      <c r="L85" s="86"/>
      <c r="M85" s="86"/>
    </row>
    <row r="86" spans="2:13" ht="15" customHeight="1" x14ac:dyDescent="0.25">
      <c r="B86" s="94"/>
      <c r="C86" s="94"/>
      <c r="D86" s="94"/>
      <c r="E86" s="70"/>
      <c r="F86" s="86"/>
      <c r="G86" s="86"/>
      <c r="H86" s="86"/>
      <c r="I86" s="86"/>
      <c r="J86" s="86"/>
      <c r="K86" s="86"/>
      <c r="L86" s="86"/>
      <c r="M86" s="86"/>
    </row>
    <row r="87" spans="2:13" ht="15" customHeight="1" x14ac:dyDescent="0.25">
      <c r="B87" s="84"/>
      <c r="C87" s="94"/>
      <c r="D87" s="94"/>
      <c r="E87" s="70"/>
      <c r="F87" s="86"/>
      <c r="G87" s="86"/>
      <c r="H87" s="86"/>
      <c r="I87" s="86"/>
      <c r="J87" s="86"/>
      <c r="K87" s="86"/>
      <c r="L87" s="86"/>
      <c r="M87" s="86"/>
    </row>
    <row r="88" spans="2:13" ht="24" customHeight="1" x14ac:dyDescent="0.25">
      <c r="B88" s="84"/>
      <c r="C88" s="84"/>
      <c r="D88" s="84"/>
      <c r="E88" s="70"/>
      <c r="F88" s="86"/>
      <c r="G88" s="86"/>
      <c r="H88" s="86"/>
      <c r="I88" s="86"/>
      <c r="J88" s="86"/>
      <c r="K88" s="86"/>
      <c r="L88" s="86"/>
      <c r="M88" s="86"/>
    </row>
    <row r="89" spans="2:13" ht="24" customHeight="1" x14ac:dyDescent="0.25">
      <c r="B89" s="84"/>
      <c r="C89" s="84"/>
      <c r="D89" s="84"/>
      <c r="E89" s="70"/>
      <c r="F89" s="86"/>
      <c r="G89" s="86"/>
      <c r="H89" s="86"/>
      <c r="I89" s="86"/>
      <c r="J89" s="86"/>
      <c r="K89" s="86"/>
      <c r="L89" s="86"/>
      <c r="M89" s="86"/>
    </row>
    <row r="90" spans="2:13" ht="15" customHeight="1" x14ac:dyDescent="0.25">
      <c r="B90" s="84"/>
      <c r="C90" s="94"/>
      <c r="D90" s="94"/>
      <c r="E90" s="70"/>
      <c r="F90" s="86"/>
      <c r="G90" s="86"/>
      <c r="H90" s="86"/>
      <c r="I90" s="86"/>
      <c r="J90" s="86"/>
      <c r="K90" s="86"/>
      <c r="L90" s="86"/>
      <c r="M90" s="86"/>
    </row>
    <row r="91" spans="2:13" ht="15" customHeight="1" x14ac:dyDescent="0.25">
      <c r="B91" s="84"/>
      <c r="C91" s="94"/>
      <c r="D91" s="94"/>
      <c r="E91" s="70"/>
      <c r="F91" s="86"/>
      <c r="G91" s="86"/>
      <c r="H91" s="86"/>
      <c r="I91" s="86"/>
      <c r="J91" s="86"/>
      <c r="K91" s="86"/>
      <c r="L91" s="86"/>
      <c r="M91" s="86"/>
    </row>
    <row r="92" spans="2:13" ht="15" customHeight="1" x14ac:dyDescent="0.25">
      <c r="B92" s="84"/>
      <c r="C92" s="94"/>
      <c r="D92" s="94"/>
      <c r="E92" s="70"/>
      <c r="F92" s="86"/>
      <c r="G92" s="86"/>
      <c r="H92" s="86"/>
      <c r="I92" s="86"/>
      <c r="J92" s="86"/>
      <c r="K92" s="86"/>
      <c r="L92" s="86"/>
      <c r="M92" s="86"/>
    </row>
    <row r="93" spans="2:13" ht="15" customHeight="1" x14ac:dyDescent="0.25">
      <c r="B93" s="84"/>
      <c r="C93" s="94"/>
      <c r="D93" s="94"/>
      <c r="E93" s="70"/>
      <c r="F93" s="86"/>
      <c r="G93" s="86"/>
      <c r="H93" s="86"/>
      <c r="I93" s="86"/>
      <c r="J93" s="86"/>
      <c r="K93" s="86"/>
      <c r="L93" s="86"/>
      <c r="M93" s="86"/>
    </row>
    <row r="94" spans="2:13" ht="15" customHeight="1" x14ac:dyDescent="0.25">
      <c r="B94" s="84"/>
      <c r="C94" s="94"/>
      <c r="D94" s="94"/>
      <c r="E94" s="70"/>
      <c r="F94" s="86"/>
      <c r="G94" s="86"/>
      <c r="H94" s="86"/>
      <c r="I94" s="86"/>
      <c r="J94" s="86"/>
      <c r="K94" s="86"/>
      <c r="L94" s="86"/>
      <c r="M94" s="86"/>
    </row>
    <row r="95" spans="2:13" ht="15" customHeight="1" x14ac:dyDescent="0.25">
      <c r="B95" s="84"/>
      <c r="C95" s="94"/>
      <c r="D95" s="94"/>
      <c r="E95" s="70"/>
      <c r="F95" s="86"/>
      <c r="G95" s="86"/>
      <c r="H95" s="86"/>
      <c r="I95" s="86"/>
      <c r="J95" s="86"/>
      <c r="K95" s="86"/>
      <c r="L95" s="86"/>
      <c r="M95" s="86"/>
    </row>
    <row r="96" spans="2:13" ht="15" customHeight="1" x14ac:dyDescent="0.25">
      <c r="B96" s="70"/>
      <c r="C96" s="70"/>
      <c r="D96" s="70"/>
      <c r="E96" s="70"/>
      <c r="F96" s="70"/>
      <c r="G96" s="86"/>
      <c r="H96" s="86"/>
      <c r="I96" s="86"/>
      <c r="J96" s="86"/>
      <c r="K96" s="86"/>
      <c r="L96" s="86"/>
      <c r="M96" s="86"/>
    </row>
    <row r="97" spans="2:13" ht="15" customHeight="1" x14ac:dyDescent="0.25">
      <c r="B97" s="70"/>
      <c r="C97" s="95"/>
      <c r="D97" s="95"/>
      <c r="E97" s="95"/>
      <c r="F97" s="70"/>
      <c r="G97" s="86"/>
      <c r="H97" s="86"/>
      <c r="I97" s="86"/>
      <c r="J97" s="86"/>
      <c r="K97" s="86"/>
      <c r="L97" s="86"/>
      <c r="M97" s="86"/>
    </row>
    <row r="98" spans="2:13" ht="15" customHeight="1" x14ac:dyDescent="0.25">
      <c r="B98" s="70"/>
      <c r="C98" s="70"/>
      <c r="D98" s="70"/>
      <c r="E98" s="70"/>
      <c r="F98" s="70"/>
      <c r="G98" s="86"/>
      <c r="H98" s="86"/>
      <c r="I98" s="86"/>
      <c r="J98" s="86"/>
      <c r="K98" s="86"/>
      <c r="L98" s="86"/>
      <c r="M98" s="86"/>
    </row>
    <row r="99" spans="2:13" ht="15" customHeight="1" x14ac:dyDescent="0.25">
      <c r="B99" s="70"/>
      <c r="C99" s="70"/>
      <c r="D99" s="70"/>
      <c r="E99" s="86"/>
      <c r="F99" s="86"/>
      <c r="G99" s="86"/>
      <c r="H99" s="86"/>
      <c r="I99" s="86"/>
      <c r="J99" s="86"/>
      <c r="K99" s="86"/>
      <c r="L99" s="86"/>
      <c r="M99" s="86"/>
    </row>
    <row r="100" spans="2:13" ht="15" customHeight="1" x14ac:dyDescent="0.25">
      <c r="B100" s="70"/>
      <c r="C100" s="70"/>
      <c r="D100" s="70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2:13" ht="15" customHeight="1" x14ac:dyDescent="0.25">
      <c r="B101" s="84"/>
      <c r="C101" s="94"/>
      <c r="D101" s="94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2:13" ht="36" customHeight="1" x14ac:dyDescent="0.25">
      <c r="B102" s="84"/>
      <c r="C102" s="84"/>
      <c r="D102" s="84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2:13" ht="15" customHeight="1" x14ac:dyDescent="0.25">
      <c r="B103" s="84"/>
      <c r="C103" s="84"/>
      <c r="D103" s="9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2:13" ht="15" customHeight="1" x14ac:dyDescent="0.25">
      <c r="B104" s="94"/>
      <c r="C104" s="94"/>
      <c r="D104" s="9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2:13" ht="15" customHeight="1" x14ac:dyDescent="0.25">
      <c r="B105" s="94"/>
      <c r="C105" s="84"/>
      <c r="D105" s="9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2:13" ht="15" customHeight="1" x14ac:dyDescent="0.25">
      <c r="B106" s="94"/>
      <c r="C106" s="94"/>
      <c r="D106" s="94"/>
      <c r="E106" s="86"/>
      <c r="F106" s="86"/>
      <c r="G106" s="86"/>
      <c r="H106" s="86"/>
      <c r="I106" s="86"/>
      <c r="J106" s="86"/>
      <c r="K106" s="86"/>
      <c r="L106" s="86"/>
      <c r="M106" s="86"/>
    </row>
    <row r="107" spans="2:13" ht="15" customHeight="1" x14ac:dyDescent="0.25">
      <c r="B107" s="94"/>
      <c r="C107" s="94"/>
      <c r="D107" s="94"/>
      <c r="E107" s="86"/>
      <c r="F107" s="86"/>
      <c r="G107" s="86"/>
      <c r="H107" s="86"/>
      <c r="I107" s="86"/>
      <c r="J107" s="86"/>
      <c r="K107" s="86"/>
      <c r="L107" s="86"/>
      <c r="M107" s="86"/>
    </row>
    <row r="108" spans="2:13" ht="15" customHeight="1" x14ac:dyDescent="0.25">
      <c r="B108" s="84"/>
      <c r="C108" s="94"/>
      <c r="D108" s="94"/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2:13" ht="15" customHeight="1" x14ac:dyDescent="0.25">
      <c r="B109" s="84"/>
      <c r="C109" s="94"/>
      <c r="D109" s="94"/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2:13" ht="15" customHeight="1" x14ac:dyDescent="0.25">
      <c r="B110" s="84"/>
      <c r="C110" s="94"/>
      <c r="D110" s="94"/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2:13" ht="15" customHeight="1" x14ac:dyDescent="0.25">
      <c r="B111" s="94"/>
      <c r="C111" s="94"/>
      <c r="D111" s="94"/>
      <c r="E111" s="86"/>
      <c r="F111" s="86"/>
      <c r="G111" s="86"/>
      <c r="H111" s="86"/>
      <c r="I111" s="86"/>
      <c r="J111" s="86"/>
      <c r="K111" s="86"/>
      <c r="L111" s="86"/>
      <c r="M111" s="86"/>
    </row>
    <row r="112" spans="2:13" ht="15" customHeight="1" x14ac:dyDescent="0.25">
      <c r="B112" s="94"/>
      <c r="C112" s="94"/>
      <c r="D112" s="94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2:13" ht="15" customHeight="1" x14ac:dyDescent="0.25">
      <c r="B113" s="94"/>
      <c r="C113" s="94"/>
      <c r="D113" s="94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2:13" ht="15" customHeight="1" x14ac:dyDescent="0.25">
      <c r="B114" s="94"/>
      <c r="C114" s="94"/>
      <c r="D114" s="94"/>
      <c r="E114" s="86"/>
      <c r="F114" s="86"/>
      <c r="G114" s="86"/>
      <c r="H114" s="86"/>
      <c r="I114" s="86"/>
      <c r="J114" s="86"/>
      <c r="K114" s="86"/>
      <c r="L114" s="86"/>
      <c r="M114" s="86"/>
    </row>
    <row r="115" spans="2:13" ht="15" customHeight="1" x14ac:dyDescent="0.25">
      <c r="B115" s="94"/>
      <c r="C115" s="94"/>
      <c r="D115" s="94"/>
      <c r="E115" s="86"/>
      <c r="F115" s="86"/>
      <c r="G115" s="86"/>
      <c r="H115" s="86"/>
      <c r="I115" s="86"/>
      <c r="J115" s="86"/>
      <c r="K115" s="86"/>
      <c r="L115" s="86"/>
      <c r="M115" s="86"/>
    </row>
    <row r="116" spans="2:13" ht="15" customHeight="1" x14ac:dyDescent="0.25">
      <c r="B116" s="94"/>
      <c r="C116" s="94"/>
      <c r="D116" s="94"/>
      <c r="E116" s="86"/>
      <c r="F116" s="86"/>
      <c r="G116" s="86"/>
      <c r="H116" s="86"/>
      <c r="I116" s="86"/>
      <c r="J116" s="86"/>
      <c r="K116" s="86"/>
      <c r="L116" s="86"/>
      <c r="M116" s="86"/>
    </row>
    <row r="117" spans="2:13" ht="15" customHeight="1" x14ac:dyDescent="0.25">
      <c r="B117" s="84"/>
      <c r="C117" s="94"/>
      <c r="D117" s="94"/>
      <c r="E117" s="86"/>
      <c r="F117" s="86"/>
      <c r="G117" s="86"/>
      <c r="H117" s="86"/>
      <c r="I117" s="86"/>
      <c r="J117" s="86"/>
      <c r="K117" s="86"/>
      <c r="L117" s="86"/>
      <c r="M117" s="86"/>
    </row>
    <row r="118" spans="2:13" ht="15" customHeight="1" x14ac:dyDescent="0.25">
      <c r="B118" s="94"/>
      <c r="C118" s="94"/>
      <c r="D118" s="94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3" ht="15" customHeight="1" x14ac:dyDescent="0.25">
      <c r="B119" s="94"/>
      <c r="C119" s="94"/>
      <c r="D119" s="94"/>
      <c r="E119" s="86"/>
      <c r="F119" s="86"/>
      <c r="G119" s="86"/>
      <c r="H119" s="86"/>
      <c r="I119" s="86"/>
      <c r="J119" s="86"/>
      <c r="K119" s="86"/>
      <c r="L119" s="86"/>
      <c r="M119" s="86"/>
    </row>
    <row r="120" spans="2:13" ht="15" customHeight="1" x14ac:dyDescent="0.25">
      <c r="B120" s="94"/>
      <c r="C120" s="94"/>
      <c r="D120" s="94"/>
      <c r="E120" s="86"/>
      <c r="F120" s="86"/>
      <c r="G120" s="86"/>
      <c r="H120" s="86"/>
      <c r="I120" s="86"/>
      <c r="J120" s="86"/>
      <c r="K120" s="86"/>
      <c r="L120" s="86"/>
      <c r="M120" s="86"/>
    </row>
    <row r="121" spans="2:13" ht="15" customHeight="1" x14ac:dyDescent="0.25">
      <c r="B121" s="94"/>
      <c r="C121" s="94"/>
      <c r="D121" s="94"/>
      <c r="E121" s="86"/>
      <c r="F121" s="86"/>
      <c r="G121" s="86"/>
      <c r="H121" s="86"/>
      <c r="I121" s="86"/>
      <c r="J121" s="86"/>
      <c r="K121" s="86"/>
      <c r="L121" s="86"/>
      <c r="M121" s="86"/>
    </row>
    <row r="122" spans="2:13" ht="15" customHeight="1" x14ac:dyDescent="0.25">
      <c r="B122" s="94"/>
      <c r="C122" s="94"/>
      <c r="D122" s="94"/>
      <c r="E122" s="86"/>
      <c r="F122" s="86"/>
      <c r="G122" s="86"/>
      <c r="H122" s="86"/>
      <c r="I122" s="86"/>
      <c r="J122" s="86"/>
      <c r="K122" s="86"/>
      <c r="L122" s="86"/>
      <c r="M122" s="86"/>
    </row>
    <row r="123" spans="2:13" ht="15" customHeight="1" x14ac:dyDescent="0.25">
      <c r="B123" s="94"/>
      <c r="C123" s="94"/>
      <c r="D123" s="94"/>
      <c r="E123" s="86"/>
      <c r="F123" s="86"/>
      <c r="G123" s="86"/>
      <c r="H123" s="86"/>
      <c r="I123" s="86"/>
      <c r="J123" s="86"/>
      <c r="K123" s="86"/>
      <c r="L123" s="86"/>
      <c r="M123" s="86"/>
    </row>
    <row r="124" spans="2:13" ht="15" customHeight="1" x14ac:dyDescent="0.25">
      <c r="B124" s="94"/>
      <c r="C124" s="94"/>
      <c r="D124" s="94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2:13" ht="15" customHeight="1" x14ac:dyDescent="0.25">
      <c r="B125" s="94"/>
      <c r="C125" s="94"/>
      <c r="D125" s="94"/>
      <c r="E125" s="86"/>
      <c r="F125" s="86"/>
      <c r="G125" s="86"/>
      <c r="H125" s="86"/>
      <c r="I125" s="86"/>
      <c r="J125" s="86"/>
      <c r="K125" s="86"/>
      <c r="L125" s="86"/>
      <c r="M125" s="86"/>
    </row>
    <row r="126" spans="2:13" ht="15" customHeight="1" x14ac:dyDescent="0.25">
      <c r="B126" s="94"/>
      <c r="C126" s="94"/>
      <c r="D126" s="94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2:13" ht="15" customHeight="1" x14ac:dyDescent="0.25">
      <c r="B127" s="84"/>
      <c r="C127" s="94"/>
      <c r="D127" s="94"/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2:13" ht="24" customHeight="1" x14ac:dyDescent="0.25">
      <c r="B128" s="84"/>
      <c r="C128" s="84"/>
      <c r="D128" s="84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2:13" ht="15" customHeight="1" x14ac:dyDescent="0.25">
      <c r="B129" s="84"/>
      <c r="C129" s="84"/>
      <c r="D129" s="84"/>
      <c r="E129" s="86"/>
      <c r="F129" s="86"/>
      <c r="G129" s="86"/>
      <c r="H129" s="86"/>
      <c r="I129" s="86"/>
      <c r="J129" s="86"/>
      <c r="K129" s="86"/>
      <c r="L129" s="86"/>
      <c r="M129" s="86"/>
    </row>
    <row r="130" spans="2:13" ht="15" customHeight="1" x14ac:dyDescent="0.25">
      <c r="B130" s="84"/>
      <c r="C130" s="84"/>
      <c r="D130" s="84"/>
      <c r="E130" s="86"/>
      <c r="F130" s="86"/>
      <c r="G130" s="86"/>
      <c r="H130" s="86"/>
      <c r="I130" s="86"/>
      <c r="J130" s="86"/>
      <c r="K130" s="86"/>
      <c r="L130" s="86"/>
      <c r="M130" s="86"/>
    </row>
    <row r="131" spans="2:13" ht="15" customHeight="1" x14ac:dyDescent="0.25">
      <c r="B131" s="84"/>
      <c r="C131" s="84"/>
      <c r="D131" s="84"/>
      <c r="E131" s="86"/>
      <c r="F131" s="86"/>
      <c r="G131" s="86"/>
      <c r="H131" s="86"/>
      <c r="I131" s="86"/>
      <c r="J131" s="86"/>
      <c r="K131" s="86"/>
      <c r="L131" s="86"/>
      <c r="M131" s="86"/>
    </row>
    <row r="132" spans="2:13" ht="15" customHeight="1" x14ac:dyDescent="0.25">
      <c r="B132" s="84"/>
      <c r="C132" s="84"/>
      <c r="D132" s="84"/>
      <c r="E132" s="86"/>
      <c r="F132" s="86"/>
      <c r="G132" s="86"/>
      <c r="H132" s="86"/>
      <c r="I132" s="86"/>
      <c r="J132" s="86"/>
      <c r="K132" s="86"/>
      <c r="L132" s="86"/>
      <c r="M132" s="86"/>
    </row>
    <row r="133" spans="2:13" ht="15" customHeight="1" x14ac:dyDescent="0.25">
      <c r="B133" s="84"/>
      <c r="C133" s="84"/>
      <c r="D133" s="84"/>
      <c r="E133" s="86"/>
      <c r="F133" s="86"/>
      <c r="G133" s="86"/>
      <c r="H133" s="86"/>
      <c r="I133" s="86"/>
      <c r="J133" s="86"/>
      <c r="K133" s="86"/>
      <c r="L133" s="86"/>
      <c r="M133" s="86"/>
    </row>
    <row r="134" spans="2:13" ht="15" customHeight="1" x14ac:dyDescent="0.25">
      <c r="B134" s="84"/>
      <c r="C134" s="84"/>
      <c r="D134" s="84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2:13" ht="15" customHeight="1" x14ac:dyDescent="0.25">
      <c r="B135" s="84"/>
      <c r="C135" s="84"/>
      <c r="D135" s="84"/>
      <c r="E135" s="86"/>
      <c r="F135" s="86"/>
      <c r="G135" s="86"/>
      <c r="H135" s="86"/>
      <c r="I135" s="86"/>
      <c r="J135" s="86"/>
      <c r="K135" s="86"/>
      <c r="L135" s="86"/>
      <c r="M135" s="86"/>
    </row>
    <row r="136" spans="2:13" ht="15" customHeight="1" x14ac:dyDescent="0.25">
      <c r="B136" s="84"/>
      <c r="C136" s="84"/>
      <c r="D136" s="84"/>
      <c r="E136" s="86"/>
      <c r="F136" s="86"/>
      <c r="G136" s="86"/>
      <c r="H136" s="86"/>
      <c r="I136" s="86"/>
      <c r="J136" s="86"/>
      <c r="K136" s="86"/>
      <c r="L136" s="86"/>
      <c r="M136" s="86"/>
    </row>
    <row r="137" spans="2:13" ht="15" customHeight="1" x14ac:dyDescent="0.25">
      <c r="B137" s="84"/>
      <c r="C137" s="84"/>
      <c r="D137" s="84"/>
      <c r="E137" s="86"/>
      <c r="F137" s="86"/>
      <c r="G137" s="86"/>
      <c r="H137" s="86"/>
      <c r="I137" s="86"/>
      <c r="J137" s="86"/>
      <c r="K137" s="86"/>
      <c r="L137" s="86"/>
      <c r="M137" s="86"/>
    </row>
    <row r="138" spans="2:13" ht="15" customHeight="1" x14ac:dyDescent="0.25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</row>
    <row r="139" spans="2:13" ht="15" customHeight="1" x14ac:dyDescent="0.2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</row>
    <row r="140" spans="2:13" ht="15" customHeight="1" x14ac:dyDescent="0.25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</row>
    <row r="141" spans="2:13" ht="15" customHeight="1" x14ac:dyDescent="0.25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</row>
    <row r="142" spans="2:13" ht="15" customHeight="1" x14ac:dyDescent="0.25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</row>
    <row r="143" spans="2:13" ht="15" customHeight="1" x14ac:dyDescent="0.25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</row>
  </sheetData>
  <sheetProtection password="E36F" sheet="1" objects="1" scenarios="1"/>
  <mergeCells count="3">
    <mergeCell ref="B5:F5"/>
    <mergeCell ref="B49:F49"/>
    <mergeCell ref="B1:F1"/>
  </mergeCells>
  <phoneticPr fontId="0" type="noConversion"/>
  <pageMargins left="0.75" right="0.57999999999999996" top="0.59055118110236227" bottom="0.59055118110236227" header="0.51181102362204722" footer="0.51181102362204722"/>
  <pageSetup paperSize="9" orientation="portrait" r:id="rId1"/>
  <headerFooter alignWithMargins="0">
    <oddFooter>&amp;L(c) Bundesverband Kalksandsteinindustrie e.V., Hannover, 2019&amp;Rwww.kalksandstein.de</oddFooter>
  </headerFooter>
  <rowBreaks count="1" manualBreakCount="1">
    <brk id="50" min="1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 sizeWithCells="1">
                  <from>
                    <xdr:col>1</xdr:col>
                    <xdr:colOff>22860</xdr:colOff>
                    <xdr:row>12</xdr:row>
                    <xdr:rowOff>7620</xdr:rowOff>
                  </from>
                  <to>
                    <xdr:col>4</xdr:col>
                    <xdr:colOff>769620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12</xdr:row>
                    <xdr:rowOff>83820</xdr:rowOff>
                  </from>
                  <to>
                    <xdr:col>4</xdr:col>
                    <xdr:colOff>1280160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 sizeWithCells="1">
                  <from>
                    <xdr:col>1</xdr:col>
                    <xdr:colOff>22860</xdr:colOff>
                    <xdr:row>17</xdr:row>
                    <xdr:rowOff>7620</xdr:rowOff>
                  </from>
                  <to>
                    <xdr:col>4</xdr:col>
                    <xdr:colOff>784860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17</xdr:row>
                    <xdr:rowOff>76200</xdr:rowOff>
                  </from>
                  <to>
                    <xdr:col>4</xdr:col>
                    <xdr:colOff>434340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18</xdr:row>
                    <xdr:rowOff>91440</xdr:rowOff>
                  </from>
                  <to>
                    <xdr:col>4</xdr:col>
                    <xdr:colOff>464820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Group Box 6">
              <controlPr defaultSize="0" autoFill="0" autoPict="0">
                <anchor moveWithCells="1">
                  <from>
                    <xdr:col>1</xdr:col>
                    <xdr:colOff>7620</xdr:colOff>
                    <xdr:row>22</xdr:row>
                    <xdr:rowOff>7620</xdr:rowOff>
                  </from>
                  <to>
                    <xdr:col>4</xdr:col>
                    <xdr:colOff>769620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1</xdr:col>
                    <xdr:colOff>45720</xdr:colOff>
                    <xdr:row>22</xdr:row>
                    <xdr:rowOff>68580</xdr:rowOff>
                  </from>
                  <to>
                    <xdr:col>3</xdr:col>
                    <xdr:colOff>822960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1</xdr:col>
                    <xdr:colOff>45720</xdr:colOff>
                    <xdr:row>23</xdr:row>
                    <xdr:rowOff>68580</xdr:rowOff>
                  </from>
                  <to>
                    <xdr:col>3</xdr:col>
                    <xdr:colOff>822960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1</xdr:col>
                    <xdr:colOff>45720</xdr:colOff>
                    <xdr:row>24</xdr:row>
                    <xdr:rowOff>76200</xdr:rowOff>
                  </from>
                  <to>
                    <xdr:col>3</xdr:col>
                    <xdr:colOff>822960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Group Box 10">
              <controlPr defaultSize="0" autoFill="0" autoPict="0">
                <anchor moveWithCells="1" sizeWithCells="1">
                  <from>
                    <xdr:col>1</xdr:col>
                    <xdr:colOff>22860</xdr:colOff>
                    <xdr:row>7</xdr:row>
                    <xdr:rowOff>7620</xdr:rowOff>
                  </from>
                  <to>
                    <xdr:col>4</xdr:col>
                    <xdr:colOff>754380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7</xdr:row>
                    <xdr:rowOff>76200</xdr:rowOff>
                  </from>
                  <to>
                    <xdr:col>3</xdr:col>
                    <xdr:colOff>304800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2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8</xdr:row>
                    <xdr:rowOff>91440</xdr:rowOff>
                  </from>
                  <to>
                    <xdr:col>4</xdr:col>
                    <xdr:colOff>464820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Option Button 13">
              <controlPr defaultSize="0" autoFill="0" autoLine="0" autoPict="0">
                <anchor moveWithCells="1">
                  <from>
                    <xdr:col>1</xdr:col>
                    <xdr:colOff>45720</xdr:colOff>
                    <xdr:row>25</xdr:row>
                    <xdr:rowOff>91440</xdr:rowOff>
                  </from>
                  <to>
                    <xdr:col>3</xdr:col>
                    <xdr:colOff>1264920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Group Box 14">
              <controlPr defaultSize="0" autoFill="0" autoPict="0">
                <anchor moveWithCells="1" sizeWithCells="1">
                  <from>
                    <xdr:col>1</xdr:col>
                    <xdr:colOff>22860</xdr:colOff>
                    <xdr:row>29</xdr:row>
                    <xdr:rowOff>7620</xdr:rowOff>
                  </from>
                  <to>
                    <xdr:col>4</xdr:col>
                    <xdr:colOff>800100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Option Button 15">
              <controlPr defaultSize="0" autoFill="0" autoLine="0" autoPict="0" altText="Stoßfuge aus Normalmörtel (12 mm)">
                <anchor moveWithCells="1" sizeWithCells="1">
                  <from>
                    <xdr:col>1</xdr:col>
                    <xdr:colOff>45720</xdr:colOff>
                    <xdr:row>29</xdr:row>
                    <xdr:rowOff>76200</xdr:rowOff>
                  </from>
                  <to>
                    <xdr:col>4</xdr:col>
                    <xdr:colOff>434340</xdr:colOff>
                    <xdr:row>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 Button 16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30</xdr:row>
                    <xdr:rowOff>121920</xdr:rowOff>
                  </from>
                  <to>
                    <xdr:col>4</xdr:col>
                    <xdr:colOff>464820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Option Button 17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13</xdr:row>
                    <xdr:rowOff>114300</xdr:rowOff>
                  </from>
                  <to>
                    <xdr:col>4</xdr:col>
                    <xdr:colOff>1280160</xdr:colOff>
                    <xdr:row>14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F66"/>
  <sheetViews>
    <sheetView showGridLines="0" showRowColHeaders="0" zoomScaleNormal="100" workbookViewId="0">
      <selection activeCell="D33" sqref="D33"/>
    </sheetView>
  </sheetViews>
  <sheetFormatPr baseColWidth="10" defaultRowHeight="13.2" x14ac:dyDescent="0.25"/>
  <cols>
    <col min="1" max="1" width="11.44140625" style="8" customWidth="1"/>
    <col min="2" max="2" width="4.44140625" customWidth="1"/>
    <col min="3" max="3" width="15.6640625" customWidth="1"/>
    <col min="4" max="4" width="10.6640625" customWidth="1"/>
    <col min="5" max="5" width="13.33203125" customWidth="1"/>
    <col min="6" max="6" width="41.6640625" customWidth="1"/>
  </cols>
  <sheetData>
    <row r="1" spans="1:6" s="97" customFormat="1" ht="17.399999999999999" customHeight="1" x14ac:dyDescent="0.3">
      <c r="A1" s="12"/>
      <c r="B1" s="156" t="s">
        <v>177</v>
      </c>
      <c r="C1" s="156"/>
      <c r="D1" s="156"/>
      <c r="E1" s="156"/>
      <c r="F1" s="156"/>
    </row>
    <row r="2" spans="1:6" s="97" customFormat="1" ht="18" customHeight="1" x14ac:dyDescent="0.3">
      <c r="A2" s="12"/>
      <c r="B2" s="87"/>
      <c r="C2" s="87"/>
      <c r="D2" s="87"/>
      <c r="E2" s="87"/>
      <c r="F2" s="87"/>
    </row>
    <row r="3" spans="1:6" ht="21" x14ac:dyDescent="0.4">
      <c r="A3" s="13"/>
      <c r="B3" s="87"/>
      <c r="C3" s="87"/>
      <c r="D3" s="87"/>
      <c r="E3" s="87"/>
      <c r="F3" s="87"/>
    </row>
    <row r="4" spans="1:6" ht="28.2" customHeight="1" x14ac:dyDescent="0.4">
      <c r="A4" s="13"/>
      <c r="B4" s="151" t="s">
        <v>180</v>
      </c>
      <c r="C4" s="152"/>
      <c r="D4" s="109" t="s">
        <v>143</v>
      </c>
      <c r="E4" s="109" t="s">
        <v>144</v>
      </c>
      <c r="F4" s="110" t="s">
        <v>145</v>
      </c>
    </row>
    <row r="5" spans="1:6" ht="18" customHeight="1" x14ac:dyDescent="0.25">
      <c r="A5" s="14"/>
      <c r="B5" s="160" t="s">
        <v>161</v>
      </c>
      <c r="C5" s="161"/>
      <c r="D5" s="161"/>
      <c r="E5" s="161"/>
      <c r="F5" s="162"/>
    </row>
    <row r="6" spans="1:6" ht="24" customHeight="1" x14ac:dyDescent="0.4">
      <c r="A6" s="13"/>
      <c r="B6" s="92" t="s">
        <v>162</v>
      </c>
      <c r="C6" s="104" t="s">
        <v>146</v>
      </c>
      <c r="D6" s="90" t="s">
        <v>59</v>
      </c>
      <c r="E6" s="93" t="s">
        <v>163</v>
      </c>
      <c r="F6" s="91" t="s">
        <v>185</v>
      </c>
    </row>
    <row r="7" spans="1:6" ht="36.6" customHeight="1" x14ac:dyDescent="0.25">
      <c r="A7" s="14"/>
      <c r="B7" s="92" t="s">
        <v>164</v>
      </c>
      <c r="C7" s="104" t="s">
        <v>147</v>
      </c>
      <c r="D7" s="90" t="s">
        <v>61</v>
      </c>
      <c r="E7" s="93" t="s">
        <v>165</v>
      </c>
      <c r="F7" s="91" t="s">
        <v>186</v>
      </c>
    </row>
    <row r="8" spans="1:6" ht="36.6" customHeight="1" x14ac:dyDescent="0.25">
      <c r="A8" s="14"/>
      <c r="B8" s="92" t="s">
        <v>166</v>
      </c>
      <c r="C8" s="107" t="s">
        <v>187</v>
      </c>
      <c r="D8" s="90" t="s">
        <v>196</v>
      </c>
      <c r="E8" s="93" t="s">
        <v>167</v>
      </c>
      <c r="F8" s="91" t="s">
        <v>188</v>
      </c>
    </row>
    <row r="9" spans="1:6" ht="24" customHeight="1" x14ac:dyDescent="0.25">
      <c r="A9" s="72"/>
      <c r="B9" s="92" t="s">
        <v>168</v>
      </c>
      <c r="C9" s="104" t="s">
        <v>149</v>
      </c>
      <c r="D9" s="90" t="s">
        <v>142</v>
      </c>
      <c r="E9" s="93" t="s">
        <v>167</v>
      </c>
      <c r="F9" s="91" t="s">
        <v>189</v>
      </c>
    </row>
    <row r="10" spans="1:6" ht="36.6" customHeight="1" x14ac:dyDescent="0.25">
      <c r="A10" s="72"/>
      <c r="B10" s="92" t="s">
        <v>150</v>
      </c>
      <c r="C10" s="104" t="s">
        <v>190</v>
      </c>
      <c r="D10" s="90" t="s">
        <v>65</v>
      </c>
      <c r="E10" s="93" t="s">
        <v>170</v>
      </c>
      <c r="F10" s="91" t="s">
        <v>183</v>
      </c>
    </row>
    <row r="11" spans="1:6" ht="24" customHeight="1" x14ac:dyDescent="0.25">
      <c r="A11" s="14"/>
      <c r="B11" s="92" t="s">
        <v>151</v>
      </c>
      <c r="C11" s="104" t="s">
        <v>169</v>
      </c>
      <c r="D11" s="90" t="s">
        <v>66</v>
      </c>
      <c r="E11" s="93" t="s">
        <v>192</v>
      </c>
      <c r="F11" s="91" t="s">
        <v>199</v>
      </c>
    </row>
    <row r="12" spans="1:6" ht="24" customHeight="1" x14ac:dyDescent="0.4">
      <c r="A12" s="13"/>
      <c r="B12" s="92" t="s">
        <v>153</v>
      </c>
      <c r="C12" s="104" t="s">
        <v>191</v>
      </c>
      <c r="D12" s="90" t="s">
        <v>181</v>
      </c>
      <c r="E12" s="108" t="s">
        <v>193</v>
      </c>
      <c r="F12" s="91" t="s">
        <v>184</v>
      </c>
    </row>
    <row r="13" spans="1:6" ht="18" customHeight="1" x14ac:dyDescent="0.25">
      <c r="A13" s="14"/>
      <c r="B13" s="157" t="s">
        <v>152</v>
      </c>
      <c r="C13" s="158"/>
      <c r="D13" s="158"/>
      <c r="E13" s="158"/>
      <c r="F13" s="159"/>
    </row>
    <row r="14" spans="1:6" ht="24" customHeight="1" x14ac:dyDescent="0.25">
      <c r="A14" s="72"/>
      <c r="B14" s="92" t="s">
        <v>155</v>
      </c>
      <c r="C14" s="104" t="s">
        <v>154</v>
      </c>
      <c r="D14" s="90" t="s">
        <v>60</v>
      </c>
      <c r="E14" s="93" t="s">
        <v>163</v>
      </c>
      <c r="F14" s="91" t="s">
        <v>185</v>
      </c>
    </row>
    <row r="15" spans="1:6" ht="36.6" customHeight="1" x14ac:dyDescent="0.25">
      <c r="A15" s="14"/>
      <c r="B15" s="92" t="s">
        <v>156</v>
      </c>
      <c r="C15" s="104" t="s">
        <v>195</v>
      </c>
      <c r="D15" s="90" t="s">
        <v>62</v>
      </c>
      <c r="E15" s="93" t="s">
        <v>165</v>
      </c>
      <c r="F15" s="91" t="s">
        <v>197</v>
      </c>
    </row>
    <row r="16" spans="1:6" ht="36.6" customHeight="1" x14ac:dyDescent="0.4">
      <c r="A16" s="13"/>
      <c r="B16" s="92" t="s">
        <v>158</v>
      </c>
      <c r="C16" s="104" t="s">
        <v>148</v>
      </c>
      <c r="D16" s="90" t="s">
        <v>157</v>
      </c>
      <c r="E16" s="93" t="s">
        <v>165</v>
      </c>
      <c r="F16" s="91" t="s">
        <v>198</v>
      </c>
    </row>
    <row r="17" spans="1:6" ht="18" customHeight="1" x14ac:dyDescent="0.25">
      <c r="A17" s="14"/>
      <c r="B17" s="157" t="s">
        <v>202</v>
      </c>
      <c r="C17" s="158"/>
      <c r="D17" s="158"/>
      <c r="E17" s="158"/>
      <c r="F17" s="159"/>
    </row>
    <row r="18" spans="1:6" ht="36.6" customHeight="1" x14ac:dyDescent="0.25">
      <c r="A18" s="72"/>
      <c r="B18" s="92" t="s">
        <v>160</v>
      </c>
      <c r="C18" s="104" t="s">
        <v>203</v>
      </c>
      <c r="D18" s="90" t="s">
        <v>159</v>
      </c>
      <c r="E18" s="93" t="s">
        <v>167</v>
      </c>
      <c r="F18" s="91" t="s">
        <v>200</v>
      </c>
    </row>
    <row r="19" spans="1:6" ht="60.6" customHeight="1" x14ac:dyDescent="0.25">
      <c r="A19" s="14"/>
      <c r="B19" s="92" t="s">
        <v>194</v>
      </c>
      <c r="C19" s="104" t="s">
        <v>204</v>
      </c>
      <c r="D19" s="90" t="s">
        <v>67</v>
      </c>
      <c r="E19" s="93" t="s">
        <v>167</v>
      </c>
      <c r="F19" s="91" t="s">
        <v>201</v>
      </c>
    </row>
    <row r="20" spans="1:6" ht="67.8" customHeight="1" x14ac:dyDescent="0.4">
      <c r="A20" s="13"/>
      <c r="B20" s="153" t="s">
        <v>205</v>
      </c>
      <c r="C20" s="154"/>
      <c r="D20" s="154"/>
      <c r="E20" s="154"/>
      <c r="F20" s="155"/>
    </row>
    <row r="21" spans="1:6" ht="13.2" customHeight="1" x14ac:dyDescent="0.25">
      <c r="A21" s="14"/>
    </row>
    <row r="22" spans="1:6" ht="13.8" customHeight="1" x14ac:dyDescent="0.25">
      <c r="A22" s="14"/>
    </row>
    <row r="23" spans="1:6" x14ac:dyDescent="0.25">
      <c r="A23" s="14"/>
    </row>
    <row r="24" spans="1:6" x14ac:dyDescent="0.25">
      <c r="A24" s="72"/>
    </row>
    <row r="25" spans="1:6" x14ac:dyDescent="0.25">
      <c r="A25" s="14"/>
    </row>
    <row r="26" spans="1:6" x14ac:dyDescent="0.25">
      <c r="A26" s="14"/>
    </row>
    <row r="27" spans="1:6" ht="21" x14ac:dyDescent="0.4">
      <c r="A27" s="13"/>
    </row>
    <row r="28" spans="1:6" x14ac:dyDescent="0.25">
      <c r="A28" s="14"/>
    </row>
    <row r="32" spans="1:6" ht="21" x14ac:dyDescent="0.4">
      <c r="A32" s="13"/>
    </row>
    <row r="33" spans="1:1" x14ac:dyDescent="0.25">
      <c r="A33" s="14"/>
    </row>
    <row r="34" spans="1:1" ht="21" x14ac:dyDescent="0.4">
      <c r="A34" s="13"/>
    </row>
    <row r="36" spans="1:1" x14ac:dyDescent="0.25">
      <c r="A36" s="80"/>
    </row>
    <row r="37" spans="1:1" x14ac:dyDescent="0.25">
      <c r="A37" s="80"/>
    </row>
    <row r="38" spans="1:1" x14ac:dyDescent="0.25">
      <c r="A38" s="82"/>
    </row>
    <row r="39" spans="1:1" x14ac:dyDescent="0.25">
      <c r="A39" s="80"/>
    </row>
    <row r="40" spans="1:1" x14ac:dyDescent="0.25">
      <c r="A40" s="80"/>
    </row>
    <row r="41" spans="1:1" x14ac:dyDescent="0.25">
      <c r="A41" s="82"/>
    </row>
    <row r="42" spans="1:1" x14ac:dyDescent="0.25">
      <c r="A42" s="80"/>
    </row>
    <row r="43" spans="1:1" x14ac:dyDescent="0.25">
      <c r="A43" s="80"/>
    </row>
    <row r="44" spans="1:1" x14ac:dyDescent="0.25">
      <c r="A44" s="80"/>
    </row>
    <row r="45" spans="1:1" x14ac:dyDescent="0.25">
      <c r="A45" s="80"/>
    </row>
    <row r="46" spans="1:1" x14ac:dyDescent="0.25">
      <c r="A46" s="80"/>
    </row>
    <row r="47" spans="1:1" x14ac:dyDescent="0.25">
      <c r="A47" s="80"/>
    </row>
    <row r="48" spans="1:1" x14ac:dyDescent="0.25">
      <c r="A48" s="80"/>
    </row>
    <row r="53" spans="1:1" ht="13.8" x14ac:dyDescent="0.25">
      <c r="A53" s="88"/>
    </row>
    <row r="61" spans="1:1" ht="13.8" x14ac:dyDescent="0.25">
      <c r="A61" s="88"/>
    </row>
    <row r="66" spans="1:1" ht="13.8" x14ac:dyDescent="0.25">
      <c r="A66" s="88"/>
    </row>
  </sheetData>
  <sheetProtection password="E36F" sheet="1" objects="1" scenarios="1"/>
  <mergeCells count="6">
    <mergeCell ref="B4:C4"/>
    <mergeCell ref="B20:F20"/>
    <mergeCell ref="B1:F1"/>
    <mergeCell ref="B17:F17"/>
    <mergeCell ref="B5:F5"/>
    <mergeCell ref="B13:F13"/>
  </mergeCells>
  <phoneticPr fontId="0" type="noConversion"/>
  <pageMargins left="0.73" right="0.59055118110236227" top="0.59055118110236227" bottom="0.59055118110236227" header="0.51181102362204722" footer="0.51181102362204722"/>
  <pageSetup paperSize="9" orientation="portrait" r:id="rId1"/>
  <headerFooter alignWithMargins="0">
    <oddFooter>&amp;L(c) Bundesverband Kalksandsteinindustrie e.V., Hannover, 2019&amp;Rwww.kalksandstein.de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Definitionen</vt:lpstr>
      <vt:lpstr>Mörtelbedarf</vt:lpstr>
      <vt:lpstr>Materialbedarf</vt:lpstr>
      <vt:lpstr>Steinauswahl</vt:lpstr>
      <vt:lpstr>Steinarten</vt:lpstr>
      <vt:lpstr>Materialbedarf!Druckbereich</vt:lpstr>
      <vt:lpstr>Steinarten!Druckbereich</vt:lpstr>
      <vt:lpstr>Steinauswahl!Druckbereich</vt:lpstr>
    </vt:vector>
  </TitlesOfParts>
  <Company>BVKSI Hannover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Materialbedarf zur Erstellung von Kalksandstein-Mauerwerk</dc:title>
  <dc:subject>Mengenermittlung Rohbauwand</dc:subject>
  <dc:creator>Hartmut Schwieger</dc:creator>
  <dc:description>Erstellung: 10.02.2006_x000d_
Korrektur: 02.02.2007_x000d_
  Indexkorrektur bei Steinen mit l &gt;= 373 mm_x000d_
Korrektur: 26.03.2007_x000d_
 Indexkorrektur, Höhe &gt;373 mm_x000d_
_x000d_
3 Registerblätter:_x000d_
- Materialbedarf_x000d_
- Steinauswahl_x000d_
- Steinarten</dc:description>
  <cp:lastModifiedBy>Lechner Jürgen</cp:lastModifiedBy>
  <cp:lastPrinted>2019-05-14T12:57:33Z</cp:lastPrinted>
  <dcterms:created xsi:type="dcterms:W3CDTF">2004-12-14T12:48:46Z</dcterms:created>
  <dcterms:modified xsi:type="dcterms:W3CDTF">2019-05-31T09:20:02Z</dcterms:modified>
</cp:coreProperties>
</file>